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opuk.sharepoint.com/sites/hct-IRIS/FOI/Requests/F22/F22-710/3. To redact/Attachments/"/>
    </mc:Choice>
  </mc:AlternateContent>
  <xr:revisionPtr revIDLastSave="0" documentId="8_{AFEC133B-8D6E-40D5-8E7F-F8CCFEA0C867}" xr6:coauthVersionLast="47" xr6:coauthVersionMax="47" xr10:uidLastSave="{00000000-0000-0000-0000-000000000000}"/>
  <workbookProtection workbookAlgorithmName="SHA-512" workbookHashValue="xdbMYTCgqQNj6EObfCOylwZakQPN1NcGbASj2716aO5Wg2Hl803Cs2VGP8KphK1VUo7RqPPWrz4pKq7xa9ztig==" workbookSaltValue="FfH2SosZrVrdoxnG31GMDw==" workbookSpinCount="100000" lockStructure="1"/>
  <bookViews>
    <workbookView xWindow="-108" yWindow="-108" windowWidth="23256" windowHeight="12576" activeTab="1" xr2:uid="{66D43754-4295-4E3B-A6E7-99EE76F3DFE6}"/>
  </bookViews>
  <sheets>
    <sheet name="Privacy Statement" sheetId="3" r:id="rId1"/>
    <sheet name="Function Details Form" sheetId="1" r:id="rId2"/>
    <sheet name="Data" sheetId="2" state="hidden" r:id="rId3"/>
  </sheets>
  <externalReferences>
    <externalReference r:id="rId4"/>
  </externalReferences>
  <definedNames>
    <definedName name="Afternoon_Tea">Data!$B$21:$B$23</definedName>
    <definedName name="Flowers">Data!$K$21:$K$32</definedName>
    <definedName name="Payment">Data!$I$2:$I$5</definedName>
    <definedName name="_xlnm.Print_Area" localSheetId="1">'Function Details Form'!$A$8:$Z$148</definedName>
    <definedName name="Venues">Data!$B$2:$B$18</definedName>
    <definedName name="Wine">Data!$B$30:$B$86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5" i="1" l="1"/>
  <c r="X35" i="1" s="1"/>
  <c r="U72" i="1"/>
  <c r="U70" i="1"/>
  <c r="U68" i="1"/>
  <c r="U66" i="1"/>
  <c r="C79" i="2"/>
  <c r="C80" i="2"/>
  <c r="C81" i="2"/>
  <c r="C76" i="2"/>
  <c r="E76" i="2" s="1"/>
  <c r="F76" i="2" s="1"/>
  <c r="G76" i="2" s="1"/>
  <c r="C75" i="2"/>
  <c r="E75" i="2" s="1"/>
  <c r="C74" i="2"/>
  <c r="E74" i="2" s="1"/>
  <c r="F74" i="2" s="1"/>
  <c r="C73" i="2"/>
  <c r="C54" i="2"/>
  <c r="C53" i="2"/>
  <c r="E53" i="2" s="1"/>
  <c r="C52" i="2"/>
  <c r="E52" i="2" s="1"/>
  <c r="C51" i="2"/>
  <c r="E51" i="2" s="1"/>
  <c r="F51" i="2" s="1"/>
  <c r="G51" i="2" s="1"/>
  <c r="C50" i="2"/>
  <c r="E50" i="2" s="1"/>
  <c r="F50" i="2" s="1"/>
  <c r="C49" i="2"/>
  <c r="C48" i="2"/>
  <c r="C47" i="2"/>
  <c r="C46" i="2"/>
  <c r="C45" i="2"/>
  <c r="C44" i="2"/>
  <c r="C43" i="2"/>
  <c r="C42" i="2"/>
  <c r="C41" i="2"/>
  <c r="C40" i="2"/>
  <c r="C39" i="2"/>
  <c r="C38" i="2"/>
  <c r="C37" i="2"/>
  <c r="E79" i="2" l="1"/>
  <c r="F79" i="2"/>
  <c r="E80" i="2"/>
  <c r="F80" i="2" s="1"/>
  <c r="E81" i="2"/>
  <c r="F81" i="2" s="1"/>
  <c r="F75" i="2"/>
  <c r="G75" i="2" s="1"/>
  <c r="G74" i="2"/>
  <c r="E73" i="2"/>
  <c r="G50" i="2"/>
  <c r="F52" i="2"/>
  <c r="G52" i="2" s="1"/>
  <c r="F53" i="2"/>
  <c r="G53" i="2" s="1"/>
  <c r="G79" i="2" l="1"/>
  <c r="G80" i="2"/>
  <c r="G81" i="2"/>
  <c r="F73" i="2"/>
  <c r="G73" i="2" s="1"/>
  <c r="X112" i="1" l="1"/>
  <c r="U112" i="1"/>
  <c r="X110" i="1"/>
  <c r="U110" i="1"/>
  <c r="X108" i="1"/>
  <c r="U108" i="1"/>
  <c r="X106" i="1"/>
  <c r="U106" i="1"/>
  <c r="AD133" i="1"/>
  <c r="AC133" i="1"/>
  <c r="AD131" i="1"/>
  <c r="AC131" i="1"/>
  <c r="AB131" i="1"/>
  <c r="AD129" i="1"/>
  <c r="AC129" i="1"/>
  <c r="AB129" i="1"/>
  <c r="AD127" i="1"/>
  <c r="AC127" i="1"/>
  <c r="AB127" i="1"/>
  <c r="C78" i="2"/>
  <c r="E78" i="2" s="1"/>
  <c r="C72" i="2"/>
  <c r="C71" i="2"/>
  <c r="C70" i="2"/>
  <c r="C69" i="2"/>
  <c r="C68" i="2"/>
  <c r="E68" i="2" s="1"/>
  <c r="C67" i="2"/>
  <c r="C66" i="2"/>
  <c r="C65" i="2"/>
  <c r="C64" i="2"/>
  <c r="C63" i="2"/>
  <c r="C62" i="2"/>
  <c r="C61" i="2"/>
  <c r="C60" i="2"/>
  <c r="C59" i="2"/>
  <c r="E59" i="2" s="1"/>
  <c r="C57" i="2"/>
  <c r="C56" i="2"/>
  <c r="E54" i="2"/>
  <c r="F54" i="2" s="1"/>
  <c r="E49" i="2"/>
  <c r="F49" i="2" s="1"/>
  <c r="G49" i="2" s="1"/>
  <c r="E48" i="2"/>
  <c r="F48" i="2" s="1"/>
  <c r="E47" i="2"/>
  <c r="E46" i="2"/>
  <c r="F46" i="2" s="1"/>
  <c r="G46" i="2" s="1"/>
  <c r="E45" i="2"/>
  <c r="E44" i="2"/>
  <c r="E43" i="2"/>
  <c r="E42" i="2"/>
  <c r="F42" i="2" s="1"/>
  <c r="G42" i="2" s="1"/>
  <c r="E41" i="2"/>
  <c r="E40" i="2"/>
  <c r="F40" i="2" s="1"/>
  <c r="E39" i="2"/>
  <c r="E38" i="2"/>
  <c r="E37" i="2"/>
  <c r="F37" i="2" s="1"/>
  <c r="C35" i="2"/>
  <c r="E35" i="2" s="1"/>
  <c r="C34" i="2"/>
  <c r="C33" i="2"/>
  <c r="E33" i="2" s="1"/>
  <c r="C32" i="2"/>
  <c r="E32" i="2" s="1"/>
  <c r="C31" i="2"/>
  <c r="K6" i="1" l="1"/>
  <c r="N6" i="1" s="1"/>
  <c r="F35" i="2"/>
  <c r="G35" i="2" s="1"/>
  <c r="F32" i="2"/>
  <c r="G32" i="2" s="1"/>
  <c r="E67" i="2"/>
  <c r="F67" i="2" s="1"/>
  <c r="G67" i="2" s="1"/>
  <c r="F43" i="2"/>
  <c r="G43" i="2" s="1"/>
  <c r="F33" i="2"/>
  <c r="G33" i="2" s="1"/>
  <c r="E62" i="2"/>
  <c r="F62" i="2" s="1"/>
  <c r="F44" i="2"/>
  <c r="G44" i="2" s="1"/>
  <c r="F59" i="2"/>
  <c r="G59" i="2" s="1"/>
  <c r="F78" i="2"/>
  <c r="G78" i="2" s="1"/>
  <c r="E31" i="2"/>
  <c r="F31" i="2" s="1"/>
  <c r="G31" i="2" s="1"/>
  <c r="E34" i="2"/>
  <c r="F34" i="2" s="1"/>
  <c r="G34" i="2" s="1"/>
  <c r="G40" i="2"/>
  <c r="G48" i="2"/>
  <c r="G54" i="2"/>
  <c r="E57" i="2"/>
  <c r="F57" i="2" s="1"/>
  <c r="G57" i="2" s="1"/>
  <c r="F39" i="2"/>
  <c r="G39" i="2" s="1"/>
  <c r="E65" i="2"/>
  <c r="F65" i="2" s="1"/>
  <c r="G65" i="2" s="1"/>
  <c r="E70" i="2"/>
  <c r="F70" i="2" s="1"/>
  <c r="G70" i="2" s="1"/>
  <c r="F47" i="2"/>
  <c r="G47" i="2" s="1"/>
  <c r="E71" i="2"/>
  <c r="F71" i="2" s="1"/>
  <c r="F38" i="2"/>
  <c r="G38" i="2" s="1"/>
  <c r="F41" i="2"/>
  <c r="G41" i="2" s="1"/>
  <c r="F45" i="2"/>
  <c r="G45" i="2" s="1"/>
  <c r="E56" i="2"/>
  <c r="F56" i="2" s="1"/>
  <c r="E60" i="2"/>
  <c r="F60" i="2" s="1"/>
  <c r="E61" i="2"/>
  <c r="F61" i="2" s="1"/>
  <c r="E63" i="2"/>
  <c r="F63" i="2" s="1"/>
  <c r="G63" i="2" s="1"/>
  <c r="E66" i="2"/>
  <c r="F66" i="2" s="1"/>
  <c r="E69" i="2"/>
  <c r="F69" i="2" s="1"/>
  <c r="E72" i="2"/>
  <c r="F72" i="2" s="1"/>
  <c r="E64" i="2"/>
  <c r="F64" i="2" s="1"/>
  <c r="G37" i="2"/>
  <c r="F68" i="2"/>
  <c r="G68" i="2" s="1"/>
  <c r="G64" i="2" l="1"/>
  <c r="G62" i="2"/>
  <c r="G72" i="2"/>
  <c r="G61" i="2"/>
  <c r="G66" i="2"/>
  <c r="G60" i="2"/>
  <c r="G56" i="2"/>
  <c r="G69" i="2"/>
  <c r="G71" i="2"/>
  <c r="S6" i="1"/>
  <c r="C85" i="2"/>
  <c r="C84" i="2"/>
  <c r="C83" i="2"/>
  <c r="E83" i="2" s="1"/>
  <c r="C86" i="2"/>
  <c r="U75" i="1"/>
  <c r="X75" i="1" s="1"/>
  <c r="U46" i="1"/>
  <c r="X46" i="1" s="1"/>
  <c r="U44" i="1"/>
  <c r="X44" i="1" s="1"/>
  <c r="C28" i="2"/>
  <c r="E28" i="2" s="1"/>
  <c r="C27" i="2"/>
  <c r="E27" i="2" s="1"/>
  <c r="F27" i="2" s="1"/>
  <c r="G27" i="2" s="1"/>
  <c r="C26" i="2"/>
  <c r="E85" i="2" l="1"/>
  <c r="F85" i="2" s="1"/>
  <c r="F83" i="2"/>
  <c r="G83" i="2" s="1"/>
  <c r="E86" i="2"/>
  <c r="F86" i="2" s="1"/>
  <c r="E84" i="2"/>
  <c r="F84" i="2" s="1"/>
  <c r="E26" i="2"/>
  <c r="F26" i="2" s="1"/>
  <c r="F28" i="2"/>
  <c r="G28" i="2" s="1"/>
  <c r="G85" i="2" l="1"/>
  <c r="G86" i="2"/>
  <c r="G84" i="2"/>
  <c r="G26" i="2"/>
  <c r="S2" i="1" l="1"/>
  <c r="C22" i="2"/>
  <c r="C23" i="2"/>
  <c r="C21" i="2"/>
  <c r="K2" i="1" l="1"/>
  <c r="N2" i="1" s="1"/>
  <c r="X66" i="1" l="1"/>
  <c r="X68" i="1"/>
  <c r="X70" i="1"/>
  <c r="X72" i="1"/>
  <c r="K4" i="1" l="1"/>
  <c r="N4" i="1" s="1"/>
  <c r="S4" i="1" s="1"/>
  <c r="K3" i="1"/>
  <c r="N3" i="1" s="1"/>
  <c r="E21" i="2"/>
  <c r="F21" i="2" s="1"/>
  <c r="E22" i="2"/>
  <c r="F22" i="2" s="1"/>
  <c r="E23" i="2"/>
  <c r="F23" i="2" s="1"/>
  <c r="K5" i="1" l="1"/>
  <c r="N5" i="1" s="1"/>
  <c r="S3" i="1"/>
  <c r="G21" i="2"/>
  <c r="G22" i="2"/>
  <c r="G23" i="2"/>
  <c r="K7" i="1" l="1"/>
  <c r="N7" i="1"/>
  <c r="S5" i="1"/>
  <c r="S7" i="1" s="1"/>
</calcChain>
</file>

<file path=xl/sharedStrings.xml><?xml version="1.0" encoding="utf-8"?>
<sst xmlns="http://schemas.openxmlformats.org/spreadsheetml/2006/main" count="354" uniqueCount="225">
  <si>
    <t>Event No.</t>
  </si>
  <si>
    <t>Event date</t>
  </si>
  <si>
    <t>Event sponsor</t>
  </si>
  <si>
    <t>Contact mobile no.</t>
  </si>
  <si>
    <t>Contact email address</t>
  </si>
  <si>
    <t>Venues</t>
  </si>
  <si>
    <t>ROOM</t>
  </si>
  <si>
    <t>Pugin Room</t>
  </si>
  <si>
    <t>Churchill Room</t>
  </si>
  <si>
    <t>Churchill Room/Terrace Pavilion</t>
  </si>
  <si>
    <t>Terrace Pavilion</t>
  </si>
  <si>
    <t>Thames Pavilion</t>
  </si>
  <si>
    <t>Terrace Dining Room A</t>
  </si>
  <si>
    <t>Terrace Dining Room A/Thames Pavilion</t>
  </si>
  <si>
    <t>Terrace Dining Room B</t>
  </si>
  <si>
    <t>Terrace Dining Room C</t>
  </si>
  <si>
    <t>Terrace Dining Room D</t>
  </si>
  <si>
    <t>Speaker's House</t>
  </si>
  <si>
    <t>Bellamy's</t>
  </si>
  <si>
    <t>Other</t>
  </si>
  <si>
    <t>MDR</t>
  </si>
  <si>
    <t>SDR</t>
  </si>
  <si>
    <t>TDRA</t>
  </si>
  <si>
    <t>TDRB</t>
  </si>
  <si>
    <t>TDRD</t>
  </si>
  <si>
    <t>MDR/SDR</t>
  </si>
  <si>
    <t>SDR/PUGIN</t>
  </si>
  <si>
    <t>TDRA/THAMES</t>
  </si>
  <si>
    <t>PUGIN</t>
  </si>
  <si>
    <t>THAMES</t>
  </si>
  <si>
    <t>OTHER</t>
  </si>
  <si>
    <t>CDR</t>
  </si>
  <si>
    <t>CDR/TERR</t>
  </si>
  <si>
    <t>TERR</t>
  </si>
  <si>
    <t>TDBC</t>
  </si>
  <si>
    <t>SPEAKER</t>
  </si>
  <si>
    <t>BELLMAYS</t>
  </si>
  <si>
    <t>Members DR</t>
  </si>
  <si>
    <t>Members/Strangers DR</t>
  </si>
  <si>
    <t>Strangers DR/Pugin Room</t>
  </si>
  <si>
    <t>Organiser arrives</t>
  </si>
  <si>
    <t>Guests arrive</t>
  </si>
  <si>
    <t>Event starts</t>
  </si>
  <si>
    <t>Speeches</t>
  </si>
  <si>
    <t>Event Timings</t>
  </si>
  <si>
    <t>Food served</t>
  </si>
  <si>
    <t>Event Details</t>
  </si>
  <si>
    <t>Parliamentary pass-holders</t>
  </si>
  <si>
    <t>External guests</t>
  </si>
  <si>
    <t>Organiser contact on the day</t>
  </si>
  <si>
    <t>Specific dietary requirements</t>
  </si>
  <si>
    <t>Menu Choice</t>
  </si>
  <si>
    <t>FOOD</t>
  </si>
  <si>
    <t>Champagne &amp; Sparkling</t>
  </si>
  <si>
    <t>Net</t>
  </si>
  <si>
    <t>SC</t>
  </si>
  <si>
    <t>VAT</t>
  </si>
  <si>
    <t>Total</t>
  </si>
  <si>
    <t>Account</t>
  </si>
  <si>
    <t>BEVERAGE</t>
  </si>
  <si>
    <t>White Wines</t>
  </si>
  <si>
    <t>Red Wines</t>
  </si>
  <si>
    <t>Dessert Wine &amp; Port</t>
  </si>
  <si>
    <t>Gross</t>
  </si>
  <si>
    <t>Unit price (inc. VAT) £</t>
  </si>
  <si>
    <t>Sub total (inc. VAT) £</t>
  </si>
  <si>
    <t>Privacy Statement</t>
  </si>
  <si>
    <t>Account line</t>
  </si>
  <si>
    <t>Venue hire</t>
  </si>
  <si>
    <t>Estimated food spend</t>
  </si>
  <si>
    <t>Estimated wine spend</t>
  </si>
  <si>
    <t>Totals:</t>
  </si>
  <si>
    <t>Net cost</t>
  </si>
  <si>
    <t>Strangers DR</t>
  </si>
  <si>
    <t>Catered numbers</t>
  </si>
  <si>
    <t>Payment</t>
  </si>
  <si>
    <t>Drinks Service</t>
  </si>
  <si>
    <t>NOT REQUIRED</t>
  </si>
  <si>
    <t>Qty</t>
  </si>
  <si>
    <t>Rose Wines</t>
  </si>
  <si>
    <t>ACCOUNT - LIMITED - invoiced post-event</t>
  </si>
  <si>
    <t>ACCOUNT - UNLIMITED - invoiced post-event</t>
  </si>
  <si>
    <t>Tick drinks to have available</t>
  </si>
  <si>
    <t>CASH - payable by guests at event</t>
  </si>
  <si>
    <t>Water</t>
  </si>
  <si>
    <t>* Account bars only</t>
  </si>
  <si>
    <t>Number of attending guests</t>
  </si>
  <si>
    <t>Room Layout</t>
  </si>
  <si>
    <t>Audio Visual Equipment Hire</t>
  </si>
  <si>
    <t>Additional Event Information</t>
  </si>
  <si>
    <t>Gifts and Souvenirs</t>
  </si>
  <si>
    <t>Guided Tours</t>
  </si>
  <si>
    <t>Blank stationary</t>
  </si>
  <si>
    <t>Printed small menus</t>
  </si>
  <si>
    <t>Printed large menus</t>
  </si>
  <si>
    <t>Printing and Stationery</t>
  </si>
  <si>
    <t>Crowned Portcullis badge thermographically pre-printed onto all menus and place cards</t>
  </si>
  <si>
    <t>Small 150x100mm, Large 197x127mm when folded</t>
  </si>
  <si>
    <t>Photographer's name</t>
  </si>
  <si>
    <t>Prior approval required for filiming. Photographer/videographer's must be in posseision of event invitation.</t>
  </si>
  <si>
    <t>Additional requirements, notes, or questions to be answered</t>
  </si>
  <si>
    <t>Deliveries and Equipment</t>
  </si>
  <si>
    <t>Arrangement Type</t>
  </si>
  <si>
    <t>Flower prices may vary dependent on the season and the availability of plants</t>
  </si>
  <si>
    <t>Flower Displays</t>
  </si>
  <si>
    <t>Additional requirements, notes or questions to be answered</t>
  </si>
  <si>
    <t>We cannot offer any storage facilites. All items must arrive on the day of the event and be removed at the conclusion of the event.</t>
  </si>
  <si>
    <t>Specifics of how you wish the room laid out, questions to be answered</t>
  </si>
  <si>
    <t>Please forward a table seating plan in advance. Especially important so we know where specific dietary guests are seated.</t>
  </si>
  <si>
    <t>AV requirements, notes or questions to be answered</t>
  </si>
  <si>
    <t>Does your event setup require the construction of any structures? We will require details and your safe systems of work document in advance.</t>
  </si>
  <si>
    <t>Access to venue is not guaranteed before the start of the period of hire. Service will cease 15 mins prior to the end of the period of hire.</t>
  </si>
  <si>
    <t>Estimated number of attendees required at this stage.
(Final attendance numbers due 3 working days before)</t>
  </si>
  <si>
    <r>
      <t>(</t>
    </r>
    <r>
      <rPr>
        <i/>
        <sz val="8"/>
        <color rgb="FF000099"/>
        <rFont val="Tahoma"/>
        <family val="2"/>
      </rPr>
      <t>drop down list</t>
    </r>
    <r>
      <rPr>
        <sz val="8"/>
        <color rgb="FF000099"/>
        <rFont val="Tahoma"/>
        <family val="2"/>
      </rPr>
      <t>)</t>
    </r>
  </si>
  <si>
    <r>
      <t xml:space="preserve">To be completed and returned no later than </t>
    </r>
    <r>
      <rPr>
        <b/>
        <i/>
        <sz val="10"/>
        <color theme="1"/>
        <rFont val="Tahoma"/>
        <family val="2"/>
      </rPr>
      <t>4 weeks</t>
    </r>
    <r>
      <rPr>
        <i/>
        <sz val="10"/>
        <color theme="1"/>
        <rFont val="Tahoma"/>
        <family val="2"/>
      </rPr>
      <t xml:space="preserve"> prior to date of event</t>
    </r>
  </si>
  <si>
    <r>
      <t xml:space="preserve">Tour starts </t>
    </r>
    <r>
      <rPr>
        <sz val="8"/>
        <color rgb="FF000099"/>
        <rFont val="Tahoma"/>
        <family val="2"/>
      </rPr>
      <t>(if applicable)</t>
    </r>
  </si>
  <si>
    <r>
      <t xml:space="preserve">Event venue </t>
    </r>
    <r>
      <rPr>
        <sz val="8"/>
        <color rgb="FF000099"/>
        <rFont val="Tahoma"/>
        <family val="2"/>
      </rPr>
      <t>(</t>
    </r>
    <r>
      <rPr>
        <i/>
        <sz val="8"/>
        <color rgb="FF000099"/>
        <rFont val="Tahoma"/>
        <family val="2"/>
      </rPr>
      <t>drop down list</t>
    </r>
    <r>
      <rPr>
        <sz val="8"/>
        <color rgb="FF000099"/>
        <rFont val="Tahoma"/>
        <family val="2"/>
      </rPr>
      <t>)</t>
    </r>
  </si>
  <si>
    <r>
      <t xml:space="preserve">1-30  : £2.50 </t>
    </r>
    <r>
      <rPr>
        <sz val="8"/>
        <color rgb="FF000099"/>
        <rFont val="Tahoma"/>
        <family val="2"/>
      </rPr>
      <t>each</t>
    </r>
  </si>
  <si>
    <r>
      <t xml:space="preserve">1-30  : £3.00 </t>
    </r>
    <r>
      <rPr>
        <sz val="8"/>
        <color rgb="FF000099"/>
        <rFont val="Tahoma"/>
        <family val="2"/>
      </rPr>
      <t>each</t>
    </r>
  </si>
  <si>
    <r>
      <t xml:space="preserve">31-60  : £2.00 </t>
    </r>
    <r>
      <rPr>
        <sz val="8"/>
        <color rgb="FF000099"/>
        <rFont val="Tahoma"/>
        <family val="2"/>
      </rPr>
      <t>each</t>
    </r>
  </si>
  <si>
    <r>
      <t xml:space="preserve">101-200 : £1.00 </t>
    </r>
    <r>
      <rPr>
        <sz val="8"/>
        <color rgb="FF000099"/>
        <rFont val="Tahoma"/>
        <family val="2"/>
      </rPr>
      <t>each</t>
    </r>
  </si>
  <si>
    <r>
      <t xml:space="preserve">Using your own electrical equipment (or from another supplier)? Please ensure you forward current </t>
    </r>
    <r>
      <rPr>
        <b/>
        <sz val="10"/>
        <color rgb="FF0000CC"/>
        <rFont val="Tahoma"/>
        <family val="2"/>
      </rPr>
      <t>PAT certifcates</t>
    </r>
    <r>
      <rPr>
        <sz val="10"/>
        <color theme="0"/>
        <rFont val="Tahoma"/>
        <family val="2"/>
      </rPr>
      <t xml:space="preserve"> for each electrical item prior to your event date. Failure to do so will result in removal.</t>
    </r>
  </si>
  <si>
    <r>
      <t xml:space="preserve">A minimum of </t>
    </r>
    <r>
      <rPr>
        <b/>
        <sz val="10"/>
        <color rgb="FF000099"/>
        <rFont val="Tahoma"/>
        <family val="2"/>
      </rPr>
      <t>4 weeks</t>
    </r>
    <r>
      <rPr>
        <sz val="10"/>
        <color rgb="FF000099"/>
        <rFont val="Tahoma"/>
        <family val="2"/>
      </rPr>
      <t xml:space="preserve"> notice required when booking</t>
    </r>
  </si>
  <si>
    <r>
      <t xml:space="preserve">A minimum of </t>
    </r>
    <r>
      <rPr>
        <b/>
        <sz val="10"/>
        <color rgb="FF000099"/>
        <rFont val="Tahoma"/>
        <family val="2"/>
      </rPr>
      <t>4 weeks</t>
    </r>
    <r>
      <rPr>
        <sz val="10"/>
        <color rgb="FF000099"/>
        <rFont val="Tahoma"/>
        <family val="2"/>
      </rPr>
      <t xml:space="preserve"> notice required when ordering</t>
    </r>
  </si>
  <si>
    <r>
      <t xml:space="preserve">All personal data you provide to the House of Commons Catering Service will be stored securely, both physically and electronically, in accordance with our policies. We have an information security process in place to oversee the effective and secure processing of your personal data.
The House of Commons Catering Service will retain personal data for as long as is necessary for the purpose it was collected.
We process personal data so we can make sure that Parliament functions properly and/or provide you with goods, facilities or services.
For full details please see </t>
    </r>
    <r>
      <rPr>
        <b/>
        <sz val="10"/>
        <color rgb="FF0000CC"/>
        <rFont val="Tahoma"/>
        <family val="2"/>
      </rPr>
      <t xml:space="preserve">www.parliament.uk/cs-privacy
</t>
    </r>
    <r>
      <rPr>
        <sz val="10"/>
        <color theme="1"/>
        <rFont val="Tahoma"/>
        <family val="2"/>
      </rPr>
      <t xml:space="preserve">
We have a data protection officer (“DPO”), the Head of the Information Rights and Information Security (“IRIS”) service, who ensures that the day-to-day obligations of the Data Protection Legislation are met.  If you have any questions about our Privacy Notice, or if you wish to exercise your rights or contact the DPO, you can contact the IRIS Service by email at iris@parliament.uk or by calling +44 (0)20 7219 4296. Alternatively, you can write to IRIS Service, House of Commons, London, SW1A 0AA marking it for the attention of the DPO.
If you are providing information as an internal customer please refer to the appropriate intranet pages on how we collect, process, store and dispose of personal data.
</t>
    </r>
    <r>
      <rPr>
        <b/>
        <sz val="10"/>
        <color rgb="FF0000CC"/>
        <rFont val="Tahoma"/>
        <family val="2"/>
      </rPr>
      <t>Please complete this form by clicking on the next tab below, "Function Details Form"</t>
    </r>
    <r>
      <rPr>
        <sz val="10"/>
        <color theme="1"/>
        <rFont val="Tahoma"/>
        <family val="2"/>
      </rPr>
      <t>. By completing this form and returning it to us you accept our Privacy Notice.</t>
    </r>
  </si>
  <si>
    <r>
      <t>12.5% service charge</t>
    </r>
    <r>
      <rPr>
        <sz val="8"/>
        <color theme="1"/>
        <rFont val="Tahoma"/>
        <family val="2"/>
      </rPr>
      <t xml:space="preserve"> (</t>
    </r>
    <r>
      <rPr>
        <i/>
        <sz val="8"/>
        <color theme="1"/>
        <rFont val="Tahoma"/>
        <family val="2"/>
      </rPr>
      <t>Food and Beverage spend</t>
    </r>
    <r>
      <rPr>
        <sz val="8"/>
        <color theme="1"/>
        <rFont val="Tahoma"/>
        <family val="2"/>
      </rPr>
      <t>)</t>
    </r>
  </si>
  <si>
    <t>Function Details Form - Afternoon Tea</t>
  </si>
  <si>
    <r>
      <t>Drinks service</t>
    </r>
    <r>
      <rPr>
        <sz val="8"/>
        <color rgb="FF000099"/>
        <rFont val="Tahoma"/>
        <family val="2"/>
      </rPr>
      <t xml:space="preserve"> (</t>
    </r>
    <r>
      <rPr>
        <i/>
        <sz val="8"/>
        <color rgb="FF000099"/>
        <rFont val="Tahoma"/>
        <family val="2"/>
      </rPr>
      <t>drop down list</t>
    </r>
    <r>
      <rPr>
        <sz val="8"/>
        <color rgb="FF000099"/>
        <rFont val="Tahoma"/>
        <family val="2"/>
      </rPr>
      <t>)</t>
    </r>
  </si>
  <si>
    <r>
      <t>Wine choice</t>
    </r>
    <r>
      <rPr>
        <sz val="8"/>
        <color rgb="FF000099"/>
        <rFont val="Tahoma"/>
        <family val="2"/>
      </rPr>
      <t xml:space="preserve"> (</t>
    </r>
    <r>
      <rPr>
        <i/>
        <sz val="8"/>
        <color rgb="FF000099"/>
        <rFont val="Tahoma"/>
        <family val="2"/>
      </rPr>
      <t>drop down list</t>
    </r>
    <r>
      <rPr>
        <sz val="8"/>
        <color rgb="FF000099"/>
        <rFont val="Tahoma"/>
        <family val="2"/>
      </rPr>
      <t>)</t>
    </r>
  </si>
  <si>
    <t>Afternoon Tea</t>
  </si>
  <si>
    <r>
      <t>Additional/supplementary items</t>
    </r>
    <r>
      <rPr>
        <sz val="8"/>
        <color rgb="FF000099"/>
        <rFont val="Tahoma"/>
        <family val="2"/>
      </rPr>
      <t xml:space="preserve"> (</t>
    </r>
    <r>
      <rPr>
        <i/>
        <sz val="8"/>
        <color rgb="FF000099"/>
        <rFont val="Tahoma"/>
        <family val="2"/>
      </rPr>
      <t>drop down list</t>
    </r>
    <r>
      <rPr>
        <sz val="8"/>
        <color rgb="FF000099"/>
        <rFont val="Tahoma"/>
        <family val="2"/>
      </rPr>
      <t>)</t>
    </r>
  </si>
  <si>
    <t>Tea / coffee (cup)</t>
  </si>
  <si>
    <t>Additional items</t>
  </si>
  <si>
    <t>Tea / coffee (cup) and biscuits</t>
  </si>
  <si>
    <t>By the glass</t>
  </si>
  <si>
    <t>Additional drinks/cocktails (by the glass)</t>
  </si>
  <si>
    <t>319   Laurent-Perrier “La Cuvée” Brut (Su)</t>
  </si>
  <si>
    <t>323   Chablis, Domaine de la Genillotte, 12.5% ABV (Su)</t>
  </si>
  <si>
    <t>303   Chateau Fourcas Dupré, Listrac-Medoc 2016 (Su)</t>
  </si>
  <si>
    <t>Flowers</t>
  </si>
  <si>
    <t>Poseur table arrangement - £24</t>
  </si>
  <si>
    <t>Poseur table arrangement - £33</t>
  </si>
  <si>
    <t>Rectangular low table centrepiece - £60</t>
  </si>
  <si>
    <t>All-round small table vase - £42</t>
  </si>
  <si>
    <t>All-round table vase - £48</t>
  </si>
  <si>
    <t>All-round table vase - £60</t>
  </si>
  <si>
    <t>Medium vase arrangement - £78</t>
  </si>
  <si>
    <t>Medium vase arrangement - £84</t>
  </si>
  <si>
    <t>Large vase arrangement - £102</t>
  </si>
  <si>
    <t>Large vase arrangement - £120</t>
  </si>
  <si>
    <t>Front-facing pedestal arrangement - £180</t>
  </si>
  <si>
    <t>All-round pedestal arrangement - £300</t>
  </si>
  <si>
    <r>
      <t xml:space="preserve">All vehicles and deliveries must go via an off-site security centre (including all courier deliveries). For more details about booking a delivery timeslot please contact CEVA Logisitics direct on </t>
    </r>
    <r>
      <rPr>
        <b/>
        <sz val="10"/>
        <color rgb="FF0000CC"/>
        <rFont val="Tahoma"/>
        <family val="2"/>
      </rPr>
      <t>020 8453 0500</t>
    </r>
    <r>
      <rPr>
        <b/>
        <sz val="10"/>
        <color rgb="FF000099"/>
        <rFont val="Tahoma"/>
        <family val="2"/>
      </rPr>
      <t xml:space="preserve"> </t>
    </r>
    <r>
      <rPr>
        <sz val="10"/>
        <color theme="0"/>
        <rFont val="Tahoma"/>
        <family val="2"/>
      </rPr>
      <t xml:space="preserve">or email </t>
    </r>
    <r>
      <rPr>
        <b/>
        <sz val="10"/>
        <color rgb="FF0000CC"/>
        <rFont val="Tahoma"/>
        <family val="2"/>
      </rPr>
      <t>osccarrivals@cevalogistics.com</t>
    </r>
    <r>
      <rPr>
        <sz val="10"/>
        <color theme="0"/>
        <rFont val="Tahoma"/>
        <family val="2"/>
      </rPr>
      <t xml:space="preserve">.
</t>
    </r>
    <r>
      <rPr>
        <b/>
        <sz val="10"/>
        <color theme="0"/>
        <rFont val="Tahoma"/>
        <family val="2"/>
      </rPr>
      <t>REMEMBER</t>
    </r>
    <r>
      <rPr>
        <sz val="10"/>
        <color theme="0"/>
        <rFont val="Tahoma"/>
        <family val="2"/>
      </rPr>
      <t xml:space="preserve"> to keep us informed of delivery arrangements so we know what to expect and when.</t>
    </r>
  </si>
  <si>
    <r>
      <t xml:space="preserve">Evening tours of the Palace of Westminster can be booked in conjunction with some evening events, subject to availability and additional approval. Tours can start no earlier than 6:00pm.
For more details about evening tours please contact the Tours office direct on </t>
    </r>
    <r>
      <rPr>
        <b/>
        <sz val="10"/>
        <color rgb="FF0000CC"/>
        <rFont val="Tahoma"/>
        <family val="2"/>
      </rPr>
      <t>020 7219 3003</t>
    </r>
    <r>
      <rPr>
        <sz val="10"/>
        <color theme="0"/>
        <rFont val="Tahoma"/>
        <family val="2"/>
      </rPr>
      <t xml:space="preserve"> or email </t>
    </r>
    <r>
      <rPr>
        <b/>
        <sz val="10"/>
        <color rgb="FF0000CC"/>
        <rFont val="Tahoma"/>
        <family val="2"/>
      </rPr>
      <t>tours@parliament.uk</t>
    </r>
    <r>
      <rPr>
        <sz val="10"/>
        <color theme="0"/>
        <rFont val="Tahoma"/>
        <family val="2"/>
      </rPr>
      <t>.</t>
    </r>
  </si>
  <si>
    <r>
      <t xml:space="preserve">The Gift Shop website at </t>
    </r>
    <r>
      <rPr>
        <b/>
        <sz val="10"/>
        <color rgb="FF0000CC"/>
        <rFont val="Tahoma"/>
        <family val="2"/>
      </rPr>
      <t>www.shop.parliament.uk</t>
    </r>
    <r>
      <rPr>
        <sz val="10"/>
        <color theme="0"/>
        <rFont val="Tahoma"/>
        <family val="2"/>
      </rPr>
      <t xml:space="preserve"> offers a selection of House of Commons and Houses of Parliament gifts, political books and parliamentary documents. For more details about souvenirs and gifts please contact the Retail Team direct on </t>
    </r>
    <r>
      <rPr>
        <b/>
        <sz val="10"/>
        <color rgb="FF0000CC"/>
        <rFont val="Tahoma"/>
        <family val="2"/>
      </rPr>
      <t>020 7219 3890</t>
    </r>
    <r>
      <rPr>
        <sz val="10"/>
        <color theme="0"/>
        <rFont val="Tahoma"/>
        <family val="2"/>
      </rPr>
      <t xml:space="preserve"> or email </t>
    </r>
    <r>
      <rPr>
        <b/>
        <sz val="10"/>
        <color rgb="FF0000CC"/>
        <rFont val="Tahoma"/>
        <family val="2"/>
      </rPr>
      <t>shop@parliament.uk</t>
    </r>
    <r>
      <rPr>
        <sz val="10"/>
        <color theme="0"/>
        <rFont val="Tahoma"/>
        <family val="2"/>
      </rPr>
      <t>. Payment due seperately.</t>
    </r>
  </si>
  <si>
    <r>
      <t xml:space="preserve">Place cards : 40p </t>
    </r>
    <r>
      <rPr>
        <sz val="8"/>
        <color rgb="FF000099"/>
        <rFont val="Tahoma"/>
        <family val="2"/>
      </rPr>
      <t>each</t>
    </r>
  </si>
  <si>
    <r>
      <t xml:space="preserve">Small menu cards : 80p </t>
    </r>
    <r>
      <rPr>
        <sz val="8"/>
        <color rgb="FF000099"/>
        <rFont val="Tahoma"/>
        <family val="2"/>
      </rPr>
      <t>each</t>
    </r>
  </si>
  <si>
    <r>
      <t xml:space="preserve">31-60  : £2.50 </t>
    </r>
    <r>
      <rPr>
        <sz val="8"/>
        <color rgb="FF000099"/>
        <rFont val="Tahoma"/>
        <family val="2"/>
      </rPr>
      <t>each</t>
    </r>
  </si>
  <si>
    <r>
      <t xml:space="preserve">Large menu cards : £1.00 </t>
    </r>
    <r>
      <rPr>
        <sz val="8"/>
        <color rgb="FF000099"/>
        <rFont val="Tahoma"/>
        <family val="2"/>
      </rPr>
      <t>each</t>
    </r>
  </si>
  <si>
    <r>
      <t>61-100  : £1.50</t>
    </r>
    <r>
      <rPr>
        <sz val="8"/>
        <color rgb="FF000099"/>
        <rFont val="Tahoma"/>
        <family val="2"/>
      </rPr>
      <t xml:space="preserve"> each</t>
    </r>
  </si>
  <si>
    <r>
      <t xml:space="preserve">61-100  : £2.00 </t>
    </r>
    <r>
      <rPr>
        <sz val="8"/>
        <color rgb="FF000099"/>
        <rFont val="Tahoma"/>
        <family val="2"/>
      </rPr>
      <t>each</t>
    </r>
  </si>
  <si>
    <r>
      <t xml:space="preserve">101-200 : £1.50 </t>
    </r>
    <r>
      <rPr>
        <sz val="8"/>
        <color rgb="FF000099"/>
        <rFont val="Tahoma"/>
        <family val="2"/>
      </rPr>
      <t>each</t>
    </r>
  </si>
  <si>
    <t>Additional spend</t>
  </si>
  <si>
    <t>Privacy Notice</t>
  </si>
  <si>
    <t>074   Champagne House of Commons Brut Reserve, Gardet (Su) (Ve)</t>
  </si>
  <si>
    <t>320   Cava Brut Castellblanc (Su) (Ve)</t>
  </si>
  <si>
    <t>321   Prosecco Brut "Cuvée 1821" (Su) (Ve)</t>
  </si>
  <si>
    <t>339   House of Commons Vintage Brut, Digby, 2013 (Su) (Ve)</t>
  </si>
  <si>
    <t>070   House of Commons Colombard Sauvignon Blanc (Su) (Ve)</t>
  </si>
  <si>
    <t>331   Petit Chablis, Domaine de la Motte (Su)</t>
  </si>
  <si>
    <t>329   Three Choirs 'Coleridge Hill' (Su) (Ve)</t>
  </si>
  <si>
    <t>338   Viognier, Domaine Mas Bahourat (Su) (Ve)</t>
  </si>
  <si>
    <t>336   Sauvignon Blanc, Mountain Range (Su)</t>
  </si>
  <si>
    <t>334   Rioja Blanco, Monte Real (Su) (Ve)</t>
  </si>
  <si>
    <t>333   Pinot Grigio, Folonari (Su)</t>
  </si>
  <si>
    <t>332   Picpoul de Pinet "Duc de Morny" (Su) (Ve)</t>
  </si>
  <si>
    <t>330   Touraine Sauvignon Blanc, Paul Buisse (Su)</t>
  </si>
  <si>
    <t>328   Gavi, Tenimenti Ca'Bianca (Su)</t>
  </si>
  <si>
    <t>327   Sauvignon Blanc, Opawa (Su) (Ve)</t>
  </si>
  <si>
    <t>326   Chenin Blanc, Lyngrove Collection (Su) (Ve)</t>
  </si>
  <si>
    <t>325   Cuvee Jean-Paul Blanc Sec (Su) (Ve)</t>
  </si>
  <si>
    <t>317   Grenache-Syrah, Brise de France (Su)</t>
  </si>
  <si>
    <t>318   White Zinfandel, Stallions Leap (Su)</t>
  </si>
  <si>
    <t>071   House of Commons Merlot, Jean Claude Boisett (Su) (Ve)</t>
  </si>
  <si>
    <t>073   House of Commons Bordeaux Superior, Ch. Rouquette (Su) (Ve)</t>
  </si>
  <si>
    <t>305   Domaine Gignères Cabernet Sauvignon (Su)</t>
  </si>
  <si>
    <t>306   Roqueterre Carignan (Su)</t>
  </si>
  <si>
    <t>307   Côtes du Rhône Reserve, Esprit Barville (Su)</t>
  </si>
  <si>
    <t>308   Pinot Noir, St. Martin Reserve (Su) (Ve)</t>
  </si>
  <si>
    <t>309   Pinot Noir, Opawa (Su)</t>
  </si>
  <si>
    <t>310   Nero d'Avola, Torre Saracena (Su) (Ve)</t>
  </si>
  <si>
    <t>311   Pinotage, False Bay (Su) (Ve)</t>
  </si>
  <si>
    <t>312   Malbec, Alto de Mayo (Su) (Ve)</t>
  </si>
  <si>
    <t>313   Malbec, Chakana Nuna Vineyard (Su) (B, O, Ve)</t>
  </si>
  <si>
    <t>315   Shiraz, The Black Craft (Su)</t>
  </si>
  <si>
    <t>314   Rioja Crianza, Vina Albina (Su)</t>
  </si>
  <si>
    <t>316   Rioja Gran Reserva, Monte Real (Su)</t>
  </si>
  <si>
    <t>343   Chardonnay, Dry River (Su) (Ve)</t>
  </si>
  <si>
    <r>
      <t>344   M</t>
    </r>
    <r>
      <rPr>
        <sz val="10"/>
        <color theme="1"/>
        <rFont val="Calibri"/>
        <family val="2"/>
      </rPr>
      <t>â</t>
    </r>
    <r>
      <rPr>
        <sz val="10"/>
        <color theme="1"/>
        <rFont val="Calibri"/>
        <family val="2"/>
        <scheme val="minor"/>
      </rPr>
      <t>con-Villages Burgundy, Vignerons de Bel Air (Su) (Ve)</t>
    </r>
  </si>
  <si>
    <t>345   Roqueterre Vermentino, Vignals (Su)</t>
  </si>
  <si>
    <t>346   Sancerre 'Tradition' Blanc,  Daniel Chotard (Su)</t>
  </si>
  <si>
    <t>341   Ch. Roc de Candale, St. Emilion Grand Cru 2015 (Su)</t>
  </si>
  <si>
    <t>342   Ch. La Tour de Mons, Margaux Cru Bourgeois 2016 (Su)</t>
  </si>
  <si>
    <r>
      <t>340   Ch. Lanessan, Haut-M</t>
    </r>
    <r>
      <rPr>
        <sz val="10"/>
        <color theme="1"/>
        <rFont val="Calibri"/>
        <family val="2"/>
      </rPr>
      <t>ê</t>
    </r>
    <r>
      <rPr>
        <sz val="10"/>
        <color theme="1"/>
        <rFont val="Calibri"/>
        <family val="2"/>
        <scheme val="minor"/>
      </rPr>
      <t>doc Cru Boourgeois 2017 (Su)</t>
    </r>
  </si>
  <si>
    <t>Champagne House of Commons Brut Reserve (Su) (Ve) (175ml)</t>
  </si>
  <si>
    <t>Kir Royal Champagne Cocktail (Su) (Ve) (175ml)</t>
  </si>
  <si>
    <t>Bucks Fizz Prosecco Cocktail (Su) (V) (175ml)</t>
  </si>
  <si>
    <t>Pimms No. 1 Cup (Su) (Ve) (250ml)</t>
  </si>
  <si>
    <t>099   Sauternes, Ch. Partarrieu 2016 (Su) (Ve) 37.5cl</t>
  </si>
  <si>
    <t>007   House of Commons 10-yr-old Tawny Port, Churchisll's 2015 (Su) (Ve) 50cl</t>
  </si>
  <si>
    <t>322   Sauternes, Carmes de Rieussec 2017 (Su) 37.5cl</t>
  </si>
  <si>
    <t>300   Graham’s Late Bottled Vintage 2015 (Su) (Ve)</t>
  </si>
  <si>
    <t>Snack platter (N) (Ve) (10 portions)</t>
  </si>
  <si>
    <r>
      <t xml:space="preserve">Please give as much notice as possible of any specific dietary requirements. Final confirmation required no later than </t>
    </r>
    <r>
      <rPr>
        <b/>
        <sz val="10"/>
        <color rgb="FF0000CC"/>
        <rFont val="Tahoma"/>
        <family val="2"/>
      </rPr>
      <t>3 working days before</t>
    </r>
    <r>
      <rPr>
        <sz val="10"/>
        <color theme="0"/>
        <rFont val="Tahoma"/>
        <family val="2"/>
      </rPr>
      <t xml:space="preserve"> the event. Provision of specific dietary requirements may incur additional charges.</t>
    </r>
  </si>
  <si>
    <r>
      <t xml:space="preserve">Estimated catered numbers required at this stage.
(Final catered numbers </t>
    </r>
    <r>
      <rPr>
        <b/>
        <sz val="10"/>
        <color rgb="FF0000CC"/>
        <rFont val="Tahoma"/>
        <family val="2"/>
      </rPr>
      <t>due 3 working days before</t>
    </r>
    <r>
      <rPr>
        <sz val="10"/>
        <color theme="0"/>
        <rFont val="Tahoma"/>
        <family val="2"/>
      </rPr>
      <t>)</t>
    </r>
  </si>
  <si>
    <r>
      <rPr>
        <b/>
        <sz val="10"/>
        <color indexed="8"/>
        <rFont val="Calibri"/>
        <family val="2"/>
      </rPr>
      <t>Pugin Tea</t>
    </r>
    <r>
      <rPr>
        <sz val="10"/>
        <color indexed="8"/>
        <rFont val="Calibri"/>
        <family val="2"/>
      </rPr>
      <t xml:space="preserve">
Selection of Fair-trade® coffee, speciality teas and infusions
Assorted finger sandwiches (C, E, F, M)
Selection of cakes and pastries (C, E, M) (V)</t>
    </r>
  </si>
  <si>
    <r>
      <rPr>
        <b/>
        <sz val="10"/>
        <color indexed="8"/>
        <rFont val="Calibri"/>
        <family val="2"/>
      </rPr>
      <t>Cream Tea</t>
    </r>
    <r>
      <rPr>
        <sz val="10"/>
        <color indexed="8"/>
        <rFont val="Calibri"/>
        <family val="2"/>
      </rPr>
      <t xml:space="preserve">
Selection of Fair-trade® coffee, speciality teas and infusions
Assorted finger sandwiches (C, E, F, M)
Selection of cakes and pastries (C, E, M) (V)
Home-baked scones served with Cornish clotted cream and fruit preserves (C, E, M) (V)</t>
    </r>
  </si>
  <si>
    <r>
      <rPr>
        <b/>
        <sz val="10"/>
        <color indexed="8"/>
        <rFont val="Calibri"/>
        <family val="2"/>
      </rPr>
      <t>Westminster Tea</t>
    </r>
    <r>
      <rPr>
        <sz val="10"/>
        <color indexed="8"/>
        <rFont val="Calibri"/>
        <family val="2"/>
      </rPr>
      <t xml:space="preserve">
Selection of Fair-trade® coffee, speciality teas and infusions
Assorted finger sandwiches (C, E, F, M)
Selection of cakes and pastries (C, E, M) (V)
Home-baked scones served with Cornish clotted cream and fruit preserves (C, E, M) (V)
Fresh strawberries (Ve)</t>
    </r>
  </si>
  <si>
    <t>Roundtable format</t>
  </si>
  <si>
    <t>Cream Tea
Selection of Fair-trade® coffee, speciality teas and infusions
Assorted finger sandwiches (C, E, F, M)
Selection of cakes and pastries (C, E, M) (V)
Home-baked scones served with Cornish clotted cream and fruit preserves (C, E, M) (V)</t>
  </si>
  <si>
    <t>Darren Jones MP</t>
  </si>
  <si>
    <t>[REDACTED]</t>
  </si>
  <si>
    <t>[REDACTED]@lodestonecommunications.com</t>
  </si>
  <si>
    <r>
      <rPr>
        <b/>
        <sz val="10"/>
        <rFont val="Tahoma"/>
        <family val="2"/>
      </rPr>
      <t>Bespoke Arrangements</t>
    </r>
    <r>
      <rPr>
        <sz val="10"/>
        <color theme="0"/>
        <rFont val="Tahoma"/>
        <family val="2"/>
      </rPr>
      <t xml:space="preserve">
Want something different? Speak to our Florist for inspiration direct on </t>
    </r>
    <r>
      <rPr>
        <b/>
        <sz val="10"/>
        <color theme="0"/>
        <rFont val="Tahoma"/>
        <family val="2"/>
      </rPr>
      <t>[REDACTED]</t>
    </r>
  </si>
  <si>
    <r>
      <t xml:space="preserve">Information on our AV services and packages can be found on our website at </t>
    </r>
    <r>
      <rPr>
        <b/>
        <sz val="10"/>
        <color rgb="FF0000CC"/>
        <rFont val="Tahoma"/>
        <family val="2"/>
      </rPr>
      <t>www.parliament.uk/hoc-av</t>
    </r>
    <r>
      <rPr>
        <sz val="10"/>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10"/>
        <color theme="0"/>
        <rFont val="Tahoma"/>
        <family val="2"/>
      </rPr>
      <t>[REDACTED]</t>
    </r>
    <r>
      <rPr>
        <sz val="10"/>
        <color theme="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</si>
</sst>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38"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8"/>
      <color rgb="FF000000"/>
      <name val="Tahoma"/>
      <family val="2"/>
    </font>
    <font>
      <u/>
      <sz val="11"/>
      <color theme="10"/>
      <name val="Calibri"/>
      <family val="2"/>
      <scheme val="minor"/>
    </font>
    <font>
      <b/>
      <sz val="10"/>
      <color theme="1"/>
      <name val="Tahoma"/>
      <family val="2"/>
    </font>
    <font>
      <sz val="11"/>
      <color theme="1"/>
      <name val="Tahoma"/>
      <family val="2"/>
    </font>
    <font>
      <sz val="10"/>
      <color theme="1"/>
      <name val="Tahoma"/>
      <family val="2"/>
    </font>
    <font>
      <sz val="8"/>
      <color rgb="FF000099"/>
      <name val="Tahoma"/>
      <family val="2"/>
    </font>
    <font>
      <i/>
      <sz val="8"/>
      <color rgb="FF000099"/>
      <name val="Tahoma"/>
      <family val="2"/>
    </font>
    <font>
      <sz val="10"/>
      <color rgb="FF000099"/>
      <name val="Tahoma"/>
      <family val="2"/>
    </font>
    <font>
      <sz val="10"/>
      <name val="Tahoma"/>
      <family val="2"/>
    </font>
    <font>
      <u/>
      <sz val="11"/>
      <color theme="10"/>
      <name val="Tahoma"/>
      <family val="2"/>
    </font>
    <font>
      <i/>
      <sz val="10"/>
      <color theme="1"/>
      <name val="Tahoma"/>
      <family val="2"/>
    </font>
    <font>
      <b/>
      <i/>
      <sz val="10"/>
      <color theme="1"/>
      <name val="Tahoma"/>
      <family val="2"/>
    </font>
    <font>
      <sz val="15"/>
      <color theme="0"/>
      <name val="Tahoma"/>
      <family val="2"/>
    </font>
    <font>
      <sz val="13"/>
      <color theme="0"/>
      <name val="Tahoma"/>
      <family val="2"/>
    </font>
    <font>
      <i/>
      <sz val="10"/>
      <color rgb="FF000099"/>
      <name val="Tahoma"/>
      <family val="2"/>
    </font>
    <font>
      <sz val="10"/>
      <color theme="0"/>
      <name val="Tahoma"/>
      <family val="2"/>
    </font>
    <font>
      <b/>
      <sz val="10"/>
      <color rgb="FF0000CC"/>
      <name val="Tahoma"/>
      <family val="2"/>
    </font>
    <font>
      <b/>
      <sz val="10"/>
      <color rgb="FF000099"/>
      <name val="Tahoma"/>
      <family val="2"/>
    </font>
    <font>
      <sz val="8"/>
      <color theme="1"/>
      <name val="Tahoma"/>
      <family val="2"/>
    </font>
    <font>
      <i/>
      <sz val="8"/>
      <color theme="1"/>
      <name val="Tahoma"/>
      <family val="2"/>
    </font>
    <font>
      <b/>
      <sz val="11"/>
      <color theme="1"/>
      <name val="Calibri"/>
      <family val="2"/>
      <scheme val="minor"/>
    </font>
    <font>
      <sz val="11"/>
      <color theme="0"/>
      <name val="Tahoma"/>
      <family val="2"/>
    </font>
    <font>
      <sz val="10"/>
      <color indexed="8"/>
      <name val="Calibri"/>
      <family val="2"/>
    </font>
    <font>
      <b/>
      <sz val="10"/>
      <color indexed="8"/>
      <name val="Calibri"/>
      <family val="2"/>
    </font>
    <font>
      <sz val="9"/>
      <color theme="1"/>
      <name val="Tahoma"/>
      <family val="2"/>
    </font>
    <font>
      <b/>
      <sz val="10"/>
      <name val="Calibri"/>
      <family val="2"/>
      <scheme val="minor"/>
    </font>
    <font>
      <sz val="11"/>
      <color theme="1"/>
      <name val="Calibri"/>
      <family val="2"/>
      <scheme val="minor"/>
    </font>
    <font>
      <i/>
      <sz val="10"/>
      <color theme="0" tint="-0.499984740745262"/>
      <name val="Tahoma"/>
      <family val="2"/>
    </font>
    <font>
      <sz val="11"/>
      <color theme="0" tint="-0.499984740745262"/>
      <name val="Tahoma"/>
      <family val="2"/>
    </font>
    <font>
      <b/>
      <sz val="10"/>
      <color theme="0"/>
      <name val="Tahoma"/>
      <family val="2"/>
    </font>
    <font>
      <b/>
      <sz val="10"/>
      <name val="Tahoma"/>
      <family val="2"/>
    </font>
    <font>
      <u/>
      <sz val="9"/>
      <color rgb="FF000099"/>
      <name val="Calibri"/>
      <family val="2"/>
      <scheme val="minor"/>
    </font>
    <font>
      <sz val="10"/>
      <color theme="1"/>
      <name val="Calibri"/>
      <family val="2"/>
    </font>
    <font>
      <sz val="9"/>
      <name val="Tahoma"/>
      <family val="2"/>
    </font>
  </fonts>
  <fills count="11">
    <fill>
      <patternFill patternType="none"/>
    </fill>
    <fill>
      <patternFill patternType="gray125"/>
    </fill>
    <fill>
      <patternFill patternType="solid">
        <fgColor theme="8" tint="0.79998168889431442"/>
        <bgColor indexed="64"/>
      </patternFill>
    </fill>
    <fill>
      <patternFill patternType="solid">
        <fgColor rgb="FF0000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0">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ck">
        <color rgb="FFFF0000"/>
      </top>
      <bottom style="thin">
        <color theme="0" tint="-0.499984740745262"/>
      </bottom>
      <diagonal/>
    </border>
    <border>
      <left/>
      <right style="thick">
        <color rgb="FFFF0000"/>
      </right>
      <top style="thin">
        <color theme="0" tint="-0.499984740745262"/>
      </top>
      <bottom style="hair">
        <color theme="0" tint="-0.499984740745262"/>
      </bottom>
      <diagonal/>
    </border>
    <border>
      <left/>
      <right style="thick">
        <color rgb="FFFF0000"/>
      </right>
      <top style="hair">
        <color theme="0" tint="-0.499984740745262"/>
      </top>
      <bottom style="hair">
        <color theme="0" tint="-0.499984740745262"/>
      </bottom>
      <diagonal/>
    </border>
    <border>
      <left/>
      <right style="thick">
        <color rgb="FFFF0000"/>
      </right>
      <top style="thin">
        <color theme="0" tint="-0.499984740745262"/>
      </top>
      <bottom style="thick">
        <color rgb="FFFF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s>
  <cellStyleXfs count="3">
    <xf numFmtId="0" fontId="0" fillId="0" borderId="0"/>
    <xf numFmtId="0" fontId="5" fillId="0" borderId="0" applyNumberFormat="0" applyFill="0" applyBorder="0" applyAlignment="0" applyProtection="0"/>
    <xf numFmtId="9" fontId="30" fillId="0" borderId="0" applyFont="0" applyFill="0" applyBorder="0" applyAlignment="0" applyProtection="0"/>
  </cellStyleXfs>
  <cellXfs count="106">
    <xf numFmtId="0" fontId="0" fillId="0" borderId="0" xfId="0"/>
    <xf numFmtId="0" fontId="1" fillId="0" borderId="0" xfId="0" applyFont="1" applyAlignment="1">
      <alignment horizontal="left"/>
    </xf>
    <xf numFmtId="0" fontId="3" fillId="0" borderId="0" xfId="0" applyFont="1"/>
    <xf numFmtId="0" fontId="2" fillId="0" borderId="0" xfId="0" applyFont="1"/>
    <xf numFmtId="0" fontId="1" fillId="0" borderId="0" xfId="0" applyFont="1" applyAlignment="1">
      <alignment horizontal="left" vertical="center"/>
    </xf>
    <xf numFmtId="0" fontId="2" fillId="0" borderId="0" xfId="0" applyFont="1" applyAlignment="1">
      <alignment horizontal="left" vertical="center"/>
    </xf>
    <xf numFmtId="2" fontId="2" fillId="0" borderId="0" xfId="0" applyNumberFormat="1" applyFont="1"/>
    <xf numFmtId="0" fontId="2" fillId="0" borderId="0" xfId="0" applyFont="1" applyAlignment="1">
      <alignment horizontal="left"/>
    </xf>
    <xf numFmtId="9" fontId="2" fillId="0" borderId="0" xfId="0" applyNumberFormat="1" applyFont="1"/>
    <xf numFmtId="0" fontId="1" fillId="0" borderId="0" xfId="0" applyFont="1" applyAlignment="1">
      <alignment vertical="center"/>
    </xf>
    <xf numFmtId="0" fontId="2" fillId="0" borderId="0" xfId="0" applyFont="1" applyAlignment="1">
      <alignment vertical="center"/>
    </xf>
    <xf numFmtId="2" fontId="2" fillId="7" borderId="0" xfId="0" applyNumberFormat="1" applyFont="1" applyFill="1"/>
    <xf numFmtId="0" fontId="2" fillId="7" borderId="0" xfId="0" applyFont="1" applyFill="1"/>
    <xf numFmtId="0" fontId="7" fillId="0" borderId="0" xfId="0" applyFont="1" applyAlignment="1" applyProtection="1">
      <alignment wrapText="1"/>
      <protection hidden="1"/>
    </xf>
    <xf numFmtId="0" fontId="7" fillId="0" borderId="0" xfId="0" applyFont="1" applyProtection="1">
      <protection hidden="1"/>
    </xf>
    <xf numFmtId="0" fontId="7" fillId="0" borderId="0" xfId="0" quotePrefix="1" applyFont="1" applyProtection="1">
      <protection hidden="1"/>
    </xf>
    <xf numFmtId="0" fontId="7" fillId="2" borderId="0" xfId="0" applyFont="1" applyFill="1" applyProtection="1">
      <protection hidden="1"/>
    </xf>
    <xf numFmtId="0" fontId="9" fillId="2" borderId="0" xfId="0" applyFont="1" applyFill="1" applyProtection="1">
      <protection hidden="1"/>
    </xf>
    <xf numFmtId="0" fontId="11" fillId="2" borderId="0" xfId="0" applyFont="1" applyFill="1" applyProtection="1">
      <protection hidden="1"/>
    </xf>
    <xf numFmtId="0" fontId="9" fillId="2" borderId="0" xfId="0" applyFont="1" applyFill="1" applyAlignment="1" applyProtection="1">
      <alignment horizontal="center"/>
      <protection hidden="1"/>
    </xf>
    <xf numFmtId="1" fontId="8" fillId="0" borderId="0" xfId="0" applyNumberFormat="1" applyFont="1" applyAlignment="1" applyProtection="1">
      <alignment horizontal="center"/>
      <protection locked="0"/>
    </xf>
    <xf numFmtId="0" fontId="13" fillId="0" borderId="0" xfId="1" applyFont="1" applyProtection="1">
      <protection hidden="1"/>
    </xf>
    <xf numFmtId="0" fontId="8" fillId="2" borderId="0" xfId="0" applyFont="1" applyFill="1" applyProtection="1">
      <protection hidden="1"/>
    </xf>
    <xf numFmtId="0" fontId="18" fillId="2" borderId="0" xfId="0" applyFont="1" applyFill="1" applyProtection="1">
      <protection hidden="1"/>
    </xf>
    <xf numFmtId="0" fontId="8"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center" vertical="center"/>
      <protection hidden="1"/>
    </xf>
    <xf numFmtId="0" fontId="8" fillId="4" borderId="0" xfId="0" applyFont="1" applyFill="1" applyAlignment="1" applyProtection="1">
      <alignment horizontal="left" wrapText="1"/>
      <protection hidden="1"/>
    </xf>
    <xf numFmtId="0" fontId="8" fillId="0" borderId="0" xfId="0" applyFont="1" applyAlignment="1" applyProtection="1">
      <alignment horizontal="left" wrapText="1"/>
      <protection hidden="1"/>
    </xf>
    <xf numFmtId="0" fontId="6" fillId="4" borderId="0" xfId="0" applyFont="1" applyFill="1" applyAlignment="1" applyProtection="1">
      <alignment horizontal="left" wrapText="1"/>
      <protection hidden="1"/>
    </xf>
    <xf numFmtId="0" fontId="8" fillId="4" borderId="0" xfId="0" applyFont="1" applyFill="1" applyAlignment="1" applyProtection="1">
      <alignment horizontal="left" vertical="top" wrapText="1"/>
      <protection hidden="1"/>
    </xf>
    <xf numFmtId="0" fontId="25" fillId="0" borderId="0" xfId="0" applyFont="1" applyProtection="1">
      <protection hidden="1"/>
    </xf>
    <xf numFmtId="0" fontId="24" fillId="0" borderId="0" xfId="0" applyFont="1"/>
    <xf numFmtId="0" fontId="26" fillId="0" borderId="0" xfId="0" applyFont="1" applyAlignment="1">
      <alignment wrapText="1"/>
    </xf>
    <xf numFmtId="0" fontId="29" fillId="0" borderId="0" xfId="0" applyFont="1"/>
    <xf numFmtId="1" fontId="8" fillId="0" borderId="0" xfId="0" applyNumberFormat="1" applyFont="1" applyAlignment="1" applyProtection="1">
      <alignment horizontal="center"/>
      <protection locked="0" hidden="1"/>
    </xf>
    <xf numFmtId="1" fontId="2" fillId="0" borderId="0" xfId="0" applyNumberFormat="1" applyFont="1"/>
    <xf numFmtId="0" fontId="6"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2" fillId="0" borderId="27" xfId="0" applyFont="1" applyBorder="1" applyAlignment="1" applyProtection="1">
      <alignment horizontal="center" vertical="center"/>
      <protection locked="0"/>
    </xf>
    <xf numFmtId="0" fontId="1" fillId="0" borderId="0" xfId="0" applyFont="1"/>
    <xf numFmtId="0" fontId="11" fillId="2" borderId="0" xfId="0" applyFont="1" applyFill="1" applyAlignment="1" applyProtection="1">
      <alignment horizontal="center"/>
      <protection hidden="1"/>
    </xf>
    <xf numFmtId="164" fontId="8" fillId="6" borderId="21" xfId="0" applyNumberFormat="1" applyFont="1" applyFill="1" applyBorder="1" applyAlignment="1" applyProtection="1">
      <alignment horizontal="center"/>
      <protection hidden="1"/>
    </xf>
    <xf numFmtId="0" fontId="7" fillId="9" borderId="0" xfId="0" applyFont="1" applyFill="1" applyProtection="1">
      <protection hidden="1"/>
    </xf>
    <xf numFmtId="0" fontId="32" fillId="9" borderId="0" xfId="0" applyFont="1" applyFill="1" applyProtection="1">
      <protection hidden="1"/>
    </xf>
    <xf numFmtId="0" fontId="7" fillId="10" borderId="0" xfId="0" applyFont="1" applyFill="1" applyProtection="1">
      <protection hidden="1"/>
    </xf>
    <xf numFmtId="8" fontId="2" fillId="0" borderId="0" xfId="0" applyNumberFormat="1" applyFont="1"/>
    <xf numFmtId="0" fontId="0" fillId="2" borderId="0" xfId="0" applyFill="1"/>
    <xf numFmtId="0" fontId="8" fillId="2" borderId="0" xfId="0" applyFont="1" applyFill="1" applyAlignment="1" applyProtection="1">
      <alignment horizontal="left" vertical="center"/>
      <protection hidden="1"/>
    </xf>
    <xf numFmtId="0" fontId="11"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8" fillId="0" borderId="0" xfId="0" applyFont="1" applyAlignment="1" applyProtection="1">
      <alignment horizontal="left"/>
      <protection locked="0"/>
    </xf>
    <xf numFmtId="4" fontId="28" fillId="8" borderId="0" xfId="0" applyNumberFormat="1" applyFont="1" applyFill="1" applyAlignment="1" applyProtection="1">
      <alignment horizontal="center"/>
      <protection hidden="1"/>
    </xf>
    <xf numFmtId="4" fontId="8" fillId="8" borderId="0" xfId="0" applyNumberFormat="1" applyFont="1" applyFill="1" applyAlignment="1" applyProtection="1">
      <alignment horizontal="center"/>
      <protection hidden="1"/>
    </xf>
    <xf numFmtId="0" fontId="9" fillId="2" borderId="0" xfId="0" applyFont="1" applyFill="1" applyAlignment="1" applyProtection="1">
      <alignment horizontal="center" wrapText="1"/>
      <protection hidden="1"/>
    </xf>
    <xf numFmtId="164" fontId="8" fillId="6" borderId="11" xfId="0" applyNumberFormat="1" applyFont="1" applyFill="1" applyBorder="1" applyAlignment="1" applyProtection="1">
      <alignment horizontal="center"/>
      <protection hidden="1"/>
    </xf>
    <xf numFmtId="164" fontId="8" fillId="6" borderId="12" xfId="0" applyNumberFormat="1" applyFont="1" applyFill="1" applyBorder="1" applyAlignment="1" applyProtection="1">
      <alignment horizontal="center"/>
      <protection hidden="1"/>
    </xf>
    <xf numFmtId="164" fontId="8" fillId="6" borderId="25" xfId="0" applyNumberFormat="1" applyFont="1" applyFill="1" applyBorder="1" applyAlignment="1" applyProtection="1">
      <alignment horizontal="center"/>
      <protection hidden="1"/>
    </xf>
    <xf numFmtId="164" fontId="6" fillId="6" borderId="20" xfId="0" applyNumberFormat="1" applyFont="1" applyFill="1" applyBorder="1" applyAlignment="1" applyProtection="1">
      <alignment horizontal="center"/>
      <protection hidden="1"/>
    </xf>
    <xf numFmtId="164" fontId="6" fillId="6" borderId="21" xfId="0" applyNumberFormat="1" applyFont="1" applyFill="1" applyBorder="1" applyAlignment="1" applyProtection="1">
      <alignment horizontal="center"/>
      <protection hidden="1"/>
    </xf>
    <xf numFmtId="164" fontId="6" fillId="6" borderId="26" xfId="0" applyNumberFormat="1" applyFont="1" applyFill="1" applyBorder="1" applyAlignment="1" applyProtection="1">
      <alignment horizontal="center"/>
      <protection hidden="1"/>
    </xf>
    <xf numFmtId="0" fontId="37" fillId="4" borderId="0" xfId="0" applyFont="1" applyFill="1" applyAlignment="1" applyProtection="1">
      <alignment horizontal="center" vertical="center" wrapText="1"/>
      <protection locked="0" hidden="1"/>
    </xf>
    <xf numFmtId="0" fontId="37" fillId="4" borderId="0" xfId="0" applyFont="1" applyFill="1" applyAlignment="1" applyProtection="1">
      <alignment horizontal="center" vertical="center"/>
      <protection locked="0" hidden="1"/>
    </xf>
    <xf numFmtId="0" fontId="8" fillId="4" borderId="0" xfId="0" applyFont="1" applyFill="1" applyAlignment="1" applyProtection="1">
      <alignment horizontal="left"/>
      <protection locked="0" hidden="1"/>
    </xf>
    <xf numFmtId="0" fontId="19" fillId="5" borderId="0" xfId="0" applyFont="1" applyFill="1" applyAlignment="1" applyProtection="1">
      <alignment horizontal="left" vertical="top" wrapText="1"/>
      <protection hidden="1"/>
    </xf>
    <xf numFmtId="0" fontId="8" fillId="6" borderId="5" xfId="0" applyFont="1" applyFill="1" applyBorder="1" applyAlignment="1" applyProtection="1">
      <alignment horizontal="left"/>
      <protection hidden="1"/>
    </xf>
    <xf numFmtId="0" fontId="8" fillId="6" borderId="6" xfId="0" applyFont="1" applyFill="1" applyBorder="1" applyAlignment="1" applyProtection="1">
      <alignment horizontal="left"/>
      <protection hidden="1"/>
    </xf>
    <xf numFmtId="0" fontId="17" fillId="3" borderId="0" xfId="0" applyFont="1" applyFill="1" applyAlignment="1" applyProtection="1">
      <alignment horizontal="center" vertical="center"/>
      <protection hidden="1"/>
    </xf>
    <xf numFmtId="0" fontId="6" fillId="6" borderId="9" xfId="0" applyFont="1" applyFill="1" applyBorder="1" applyAlignment="1" applyProtection="1">
      <alignment horizontal="right"/>
      <protection hidden="1"/>
    </xf>
    <xf numFmtId="0" fontId="6" fillId="6" borderId="10" xfId="0" applyFont="1" applyFill="1" applyBorder="1" applyAlignment="1" applyProtection="1">
      <alignment horizontal="right"/>
      <protection hidden="1"/>
    </xf>
    <xf numFmtId="0" fontId="8" fillId="4" borderId="0" xfId="0" applyFont="1" applyFill="1" applyAlignment="1" applyProtection="1">
      <alignment horizontal="left"/>
      <protection locked="0"/>
    </xf>
    <xf numFmtId="20" fontId="12" fillId="4" borderId="0" xfId="0" applyNumberFormat="1" applyFont="1" applyFill="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12" fillId="0" borderId="0" xfId="0" applyFont="1" applyAlignment="1" applyProtection="1">
      <alignment horizontal="left" vertical="top" wrapText="1"/>
      <protection locked="0"/>
    </xf>
    <xf numFmtId="0" fontId="35" fillId="2" borderId="0" xfId="1" applyFont="1" applyFill="1" applyAlignment="1" applyProtection="1">
      <alignment horizontal="center" vertical="center"/>
      <protection locked="0"/>
    </xf>
    <xf numFmtId="0" fontId="12" fillId="4" borderId="0" xfId="0" applyFont="1" applyFill="1" applyAlignment="1" applyProtection="1">
      <alignment horizontal="center"/>
      <protection locked="0"/>
    </xf>
    <xf numFmtId="164" fontId="8" fillId="6" borderId="13" xfId="0" applyNumberFormat="1" applyFont="1" applyFill="1" applyBorder="1" applyAlignment="1" applyProtection="1">
      <alignment horizontal="center"/>
      <protection hidden="1"/>
    </xf>
    <xf numFmtId="164" fontId="8" fillId="6" borderId="20" xfId="0" applyNumberFormat="1" applyFont="1" applyFill="1" applyBorder="1" applyAlignment="1" applyProtection="1">
      <alignment horizontal="center"/>
      <protection hidden="1"/>
    </xf>
    <xf numFmtId="164" fontId="8" fillId="6" borderId="21" xfId="0" applyNumberFormat="1" applyFont="1" applyFill="1" applyBorder="1" applyAlignment="1" applyProtection="1">
      <alignment horizontal="center"/>
      <protection hidden="1"/>
    </xf>
    <xf numFmtId="164" fontId="8" fillId="6" borderId="22" xfId="0" applyNumberFormat="1" applyFont="1" applyFill="1" applyBorder="1" applyAlignment="1" applyProtection="1">
      <alignment horizontal="center"/>
      <protection hidden="1"/>
    </xf>
    <xf numFmtId="0" fontId="16" fillId="3" borderId="0" xfId="0" applyFont="1" applyFill="1" applyAlignment="1" applyProtection="1">
      <alignment horizontal="center" vertical="center"/>
      <protection hidden="1"/>
    </xf>
    <xf numFmtId="0" fontId="8" fillId="4" borderId="0" xfId="0" applyFont="1" applyFill="1" applyAlignment="1" applyProtection="1">
      <alignment horizontal="center"/>
      <protection locked="0"/>
    </xf>
    <xf numFmtId="14" fontId="8" fillId="4" borderId="0" xfId="0" applyNumberFormat="1" applyFont="1" applyFill="1" applyAlignment="1" applyProtection="1">
      <alignment horizontal="center"/>
      <protection locked="0"/>
    </xf>
    <xf numFmtId="0" fontId="14" fillId="4" borderId="0" xfId="0" applyFont="1" applyFill="1" applyAlignment="1" applyProtection="1">
      <alignment horizontal="center" vertical="center"/>
      <protection hidden="1"/>
    </xf>
    <xf numFmtId="0" fontId="8" fillId="6" borderId="28" xfId="0" applyFont="1" applyFill="1" applyBorder="1" applyAlignment="1" applyProtection="1">
      <alignment horizontal="left"/>
      <protection hidden="1"/>
    </xf>
    <xf numFmtId="0" fontId="8" fillId="6" borderId="29" xfId="0" applyFont="1" applyFill="1" applyBorder="1" applyAlignment="1" applyProtection="1">
      <alignment horizontal="left"/>
      <protection hidden="1"/>
    </xf>
    <xf numFmtId="9" fontId="31" fillId="6" borderId="11" xfId="2" applyFont="1" applyFill="1" applyBorder="1" applyAlignment="1" applyProtection="1">
      <alignment horizontal="center"/>
      <protection hidden="1"/>
    </xf>
    <xf numFmtId="9" fontId="31" fillId="6" borderId="12" xfId="2" applyFont="1" applyFill="1" applyBorder="1" applyAlignment="1" applyProtection="1">
      <alignment horizontal="center"/>
      <protection hidden="1"/>
    </xf>
    <xf numFmtId="0" fontId="8" fillId="6" borderId="3" xfId="0" applyFont="1" applyFill="1" applyBorder="1" applyAlignment="1" applyProtection="1">
      <alignment horizontal="left"/>
      <protection hidden="1"/>
    </xf>
    <xf numFmtId="0" fontId="8" fillId="6" borderId="4" xfId="0" applyFont="1" applyFill="1" applyBorder="1" applyAlignment="1" applyProtection="1">
      <alignment horizontal="left"/>
      <protection hidden="1"/>
    </xf>
    <xf numFmtId="0" fontId="6" fillId="6" borderId="14" xfId="0" applyFont="1" applyFill="1" applyBorder="1" applyAlignment="1" applyProtection="1">
      <alignment horizontal="center" wrapText="1"/>
      <protection hidden="1"/>
    </xf>
    <xf numFmtId="0" fontId="6" fillId="6" borderId="15" xfId="0" applyFont="1" applyFill="1" applyBorder="1" applyAlignment="1" applyProtection="1">
      <alignment horizontal="center" wrapText="1"/>
      <protection hidden="1"/>
    </xf>
    <xf numFmtId="0" fontId="6" fillId="6" borderId="16" xfId="0" applyFont="1" applyFill="1" applyBorder="1" applyAlignment="1" applyProtection="1">
      <alignment horizontal="center" wrapText="1"/>
      <protection hidden="1"/>
    </xf>
    <xf numFmtId="164" fontId="8" fillId="6" borderId="17" xfId="0" applyNumberFormat="1" applyFont="1" applyFill="1" applyBorder="1" applyAlignment="1" applyProtection="1">
      <alignment horizontal="center"/>
      <protection hidden="1"/>
    </xf>
    <xf numFmtId="164" fontId="8" fillId="6" borderId="18" xfId="0" applyNumberFormat="1" applyFont="1" applyFill="1" applyBorder="1" applyAlignment="1" applyProtection="1">
      <alignment horizontal="center"/>
      <protection hidden="1"/>
    </xf>
    <xf numFmtId="164" fontId="8" fillId="6" borderId="19" xfId="0" applyNumberFormat="1" applyFont="1" applyFill="1" applyBorder="1" applyAlignment="1" applyProtection="1">
      <alignment horizontal="center"/>
      <protection hidden="1"/>
    </xf>
    <xf numFmtId="0" fontId="6" fillId="6" borderId="7" xfId="0" applyFont="1" applyFill="1" applyBorder="1" applyAlignment="1" applyProtection="1">
      <alignment horizontal="left" wrapText="1"/>
      <protection hidden="1"/>
    </xf>
    <xf numFmtId="0" fontId="6" fillId="6" borderId="8" xfId="0" applyFont="1" applyFill="1" applyBorder="1" applyAlignment="1" applyProtection="1">
      <alignment horizontal="left" wrapText="1"/>
      <protection hidden="1"/>
    </xf>
    <xf numFmtId="0" fontId="6" fillId="6" borderId="23" xfId="0" applyFont="1" applyFill="1" applyBorder="1" applyAlignment="1" applyProtection="1">
      <alignment horizontal="center" wrapText="1"/>
      <protection hidden="1"/>
    </xf>
    <xf numFmtId="164" fontId="8" fillId="6" borderId="24" xfId="0" applyNumberFormat="1" applyFont="1" applyFill="1" applyBorder="1" applyAlignment="1" applyProtection="1">
      <alignment horizontal="center"/>
      <protection hidden="1"/>
    </xf>
    <xf numFmtId="0" fontId="14" fillId="2" borderId="0" xfId="0" applyFont="1" applyFill="1" applyAlignment="1" applyProtection="1">
      <alignment horizontal="left" vertical="center"/>
      <protection hidden="1"/>
    </xf>
    <xf numFmtId="0" fontId="11" fillId="2" borderId="0" xfId="0" applyFont="1" applyFill="1" applyAlignment="1" applyProtection="1">
      <alignment horizontal="center"/>
      <protection hidden="1"/>
    </xf>
    <xf numFmtId="0" fontId="19" fillId="5" borderId="0" xfId="0" applyFont="1" applyFill="1" applyAlignment="1" applyProtection="1">
      <alignment horizontal="left" vertical="center" wrapText="1"/>
      <protection hidden="1"/>
    </xf>
    <xf numFmtId="0" fontId="8" fillId="0" borderId="0" xfId="0" applyFont="1" applyFill="1" applyAlignment="1" applyProtection="1">
      <alignment horizontal="left"/>
      <protection locked="0"/>
    </xf>
  </cellXfs>
  <cellStyles count="3">
    <cellStyle name="Hyperlink" xfId="1" builtinId="8"/>
    <cellStyle name="Normal" xfId="0" builtinId="0"/>
    <cellStyle name="Percent" xfId="2" builtinId="5"/>
  </cellStyles>
  <dxfs count="0"/>
  <tableStyles count="1" defaultTableStyle="TableStyleMedium2" defaultPivotStyle="PivotStyleLight16">
    <tableStyle name="Invisible" pivot="0" table="0" count="0" xr9:uid="{09E88EA4-6122-45D2-99E2-AFDF6538D3DC}"/>
  </tableStyles>
  <colors>
    <mruColors>
      <color rgb="FF0000CC"/>
      <color rgb="FF0000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flowers/" TargetMode="External"/><Relationship Id="rId3" Type="http://schemas.openxmlformats.org/officeDocument/2006/relationships/hyperlink" Target="https://www.parliament.uk/hoc-av" TargetMode="External"/><Relationship Id="rId7" Type="http://schemas.openxmlformats.org/officeDocument/2006/relationships/hyperlink" Target="https://www.parliament.uk/visiting/venue-hire/commons/planning/printing/" TargetMode="External"/><Relationship Id="rId2" Type="http://schemas.openxmlformats.org/officeDocument/2006/relationships/image" Target="../media/image2.png"/><Relationship Id="rId1" Type="http://schemas.openxmlformats.org/officeDocument/2006/relationships/hyperlink" Target="https://www.parliament.uk/visiting/venue-hire/commons/planning/menus/" TargetMode="External"/><Relationship Id="rId6" Type="http://schemas.openxmlformats.org/officeDocument/2006/relationships/hyperlink" Target="https://www.parliament.uk/visiting/venue-hire/commons/planning/gifts/" TargetMode="External"/><Relationship Id="rId5" Type="http://schemas.openxmlformats.org/officeDocument/2006/relationships/hyperlink" Target="https://www.parliament.uk/visiting/venue-hire/commons/planning/tours/" TargetMode="External"/><Relationship Id="rId4" Type="http://schemas.openxmlformats.org/officeDocument/2006/relationships/hyperlink" Target="https://www.parliament.uk/visiting/venue-hire/commons/planning/information/#deliverie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2068286</xdr:colOff>
      <xdr:row>1</xdr:row>
      <xdr:rowOff>73483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8286" cy="770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220980</xdr:colOff>
          <xdr:row>76</xdr:row>
          <xdr:rowOff>30480</xdr:rowOff>
        </xdr:from>
        <xdr:to>
          <xdr:col>10</xdr:col>
          <xdr:colOff>220980</xdr:colOff>
          <xdr:row>77</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76</xdr:row>
          <xdr:rowOff>7620</xdr:rowOff>
        </xdr:from>
        <xdr:to>
          <xdr:col>17</xdr:col>
          <xdr:colOff>68580</xdr:colOff>
          <xdr:row>77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59</xdr:row>
          <xdr:rowOff>38100</xdr:rowOff>
        </xdr:from>
        <xdr:to>
          <xdr:col>14</xdr:col>
          <xdr:colOff>7620</xdr:colOff>
          <xdr:row>61</xdr:row>
          <xdr:rowOff>7620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61</xdr:row>
          <xdr:rowOff>160020</xdr:rowOff>
        </xdr:from>
        <xdr:to>
          <xdr:col>15</xdr:col>
          <xdr:colOff>152400</xdr:colOff>
          <xdr:row>63</xdr:row>
          <xdr:rowOff>68580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60</xdr:row>
          <xdr:rowOff>30480</xdr:rowOff>
        </xdr:from>
        <xdr:to>
          <xdr:col>26</xdr:col>
          <xdr:colOff>335280</xdr:colOff>
          <xdr:row>62</xdr:row>
          <xdr:rowOff>38100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61</xdr:row>
          <xdr:rowOff>182880</xdr:rowOff>
        </xdr:from>
        <xdr:to>
          <xdr:col>26</xdr:col>
          <xdr:colOff>335280</xdr:colOff>
          <xdr:row>63</xdr:row>
          <xdr:rowOff>68580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58</xdr:row>
          <xdr:rowOff>0</xdr:rowOff>
        </xdr:from>
        <xdr:to>
          <xdr:col>16</xdr:col>
          <xdr:colOff>220980</xdr:colOff>
          <xdr:row>59</xdr:row>
          <xdr:rowOff>68580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58</xdr:row>
          <xdr:rowOff>7620</xdr:rowOff>
        </xdr:from>
        <xdr:to>
          <xdr:col>26</xdr:col>
          <xdr:colOff>335280</xdr:colOff>
          <xdr:row>59</xdr:row>
          <xdr:rowOff>68580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58</xdr:row>
          <xdr:rowOff>182880</xdr:rowOff>
        </xdr:from>
        <xdr:to>
          <xdr:col>25</xdr:col>
          <xdr:colOff>106680</xdr:colOff>
          <xdr:row>61</xdr:row>
          <xdr:rowOff>45720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60</xdr:row>
          <xdr:rowOff>30480</xdr:rowOff>
        </xdr:from>
        <xdr:to>
          <xdr:col>16</xdr:col>
          <xdr:colOff>220980</xdr:colOff>
          <xdr:row>62</xdr:row>
          <xdr:rowOff>45720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58</xdr:row>
          <xdr:rowOff>0</xdr:rowOff>
        </xdr:from>
        <xdr:to>
          <xdr:col>22</xdr:col>
          <xdr:colOff>76200</xdr:colOff>
          <xdr:row>59</xdr:row>
          <xdr:rowOff>68580</xdr:rowOff>
        </xdr:to>
        <xdr:sp macro="" textlink="">
          <xdr:nvSpPr>
            <xdr:cNvPr id="2181" name="Check Box 133" descr="Malt whiskey"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Single malt whiskies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59</xdr:row>
          <xdr:rowOff>0</xdr:rowOff>
        </xdr:from>
        <xdr:to>
          <xdr:col>22</xdr:col>
          <xdr:colOff>76200</xdr:colOff>
          <xdr:row>61</xdr:row>
          <xdr:rowOff>30480</xdr:rowOff>
        </xdr:to>
        <xdr:sp macro="" textlink="">
          <xdr:nvSpPr>
            <xdr:cNvPr id="2182" name="Check Box 134" descr="Malt whiskey"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60</xdr:row>
          <xdr:rowOff>30480</xdr:rowOff>
        </xdr:from>
        <xdr:to>
          <xdr:col>22</xdr:col>
          <xdr:colOff>76200</xdr:colOff>
          <xdr:row>62</xdr:row>
          <xdr:rowOff>45720</xdr:rowOff>
        </xdr:to>
        <xdr:sp macro="" textlink="">
          <xdr:nvSpPr>
            <xdr:cNvPr id="2183" name="Check Box 135" descr="Malt whiskey"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Liquers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61</xdr:row>
          <xdr:rowOff>160020</xdr:rowOff>
        </xdr:from>
        <xdr:to>
          <xdr:col>22</xdr:col>
          <xdr:colOff>76200</xdr:colOff>
          <xdr:row>63</xdr:row>
          <xdr:rowOff>68580</xdr:rowOff>
        </xdr:to>
        <xdr:sp macro="" textlink="">
          <xdr:nvSpPr>
            <xdr:cNvPr id="2184" name="Check Box 136" descr="Malt whiskey"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Port</a:t>
              </a:r>
            </a:p>
          </xdr:txBody>
        </xdr:sp>
        <xdr:clientData/>
      </xdr:twoCellAnchor>
    </mc:Choice>
    <mc:Fallback/>
  </mc:AlternateContent>
  <xdr:oneCellAnchor>
    <xdr:from>
      <xdr:col>26</xdr:col>
      <xdr:colOff>28575</xdr:colOff>
      <xdr:row>51</xdr:row>
      <xdr:rowOff>28575</xdr:rowOff>
    </xdr:from>
    <xdr:ext cx="565277" cy="734635"/>
    <xdr:pic>
      <xdr:nvPicPr>
        <xdr:cNvPr id="23" name="Picture 22" descr="Related image">
          <a:hlinkClick xmlns:r="http://schemas.openxmlformats.org/officeDocument/2006/relationships" r:id="rId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4655" y="814387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30480</xdr:colOff>
      <xdr:row>141</xdr:row>
      <xdr:rowOff>167640</xdr:rowOff>
    </xdr:from>
    <xdr:ext cx="565277" cy="734635"/>
    <xdr:pic>
      <xdr:nvPicPr>
        <xdr:cNvPr id="25" name="Picture 24" descr="Related image">
          <a:hlinkClick xmlns:r="http://schemas.openxmlformats.org/officeDocument/2006/relationships" r:id="rId3"/>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6560" y="2062734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19050</xdr:colOff>
      <xdr:row>154</xdr:row>
      <xdr:rowOff>160020</xdr:rowOff>
    </xdr:from>
    <xdr:ext cx="565277" cy="734635"/>
    <xdr:pic>
      <xdr:nvPicPr>
        <xdr:cNvPr id="22" name="Picture 21" descr="Related image">
          <a:hlinkClick xmlns:r="http://schemas.openxmlformats.org/officeDocument/2006/relationships" r:id="rId4"/>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7010" y="2260092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26</xdr:col>
      <xdr:colOff>30480</xdr:colOff>
      <xdr:row>163</xdr:row>
      <xdr:rowOff>0</xdr:rowOff>
    </xdr:from>
    <xdr:to>
      <xdr:col>26</xdr:col>
      <xdr:colOff>586232</xdr:colOff>
      <xdr:row>168</xdr:row>
      <xdr:rowOff>5052</xdr:rowOff>
    </xdr:to>
    <xdr:pic>
      <xdr:nvPicPr>
        <xdr:cNvPr id="26" name="Picture 25" descr="Related image">
          <a:hlinkClick xmlns:r="http://schemas.openxmlformats.org/officeDocument/2006/relationships" r:id="rId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8440" y="23850600"/>
          <a:ext cx="565277" cy="744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38100</xdr:colOff>
      <xdr:row>173</xdr:row>
      <xdr:rowOff>9525</xdr:rowOff>
    </xdr:from>
    <xdr:to>
      <xdr:col>27</xdr:col>
      <xdr:colOff>2667</xdr:colOff>
      <xdr:row>177</xdr:row>
      <xdr:rowOff>36703</xdr:rowOff>
    </xdr:to>
    <xdr:pic>
      <xdr:nvPicPr>
        <xdr:cNvPr id="27" name="Picture 26" descr="Related image">
          <a:hlinkClick xmlns:r="http://schemas.openxmlformats.org/officeDocument/2006/relationships" r:id="rId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6060" y="25155525"/>
          <a:ext cx="574167" cy="728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26</xdr:col>
      <xdr:colOff>28575</xdr:colOff>
      <xdr:row>126</xdr:row>
      <xdr:rowOff>79761</xdr:rowOff>
    </xdr:from>
    <xdr:ext cx="565277" cy="734635"/>
    <xdr:pic>
      <xdr:nvPicPr>
        <xdr:cNvPr id="28" name="Picture 27" descr="Related image">
          <a:hlinkClick xmlns:r="http://schemas.openxmlformats.org/officeDocument/2006/relationships" r:id="rId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6535" y="1865732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28575</xdr:colOff>
      <xdr:row>114</xdr:row>
      <xdr:rowOff>26421</xdr:rowOff>
    </xdr:from>
    <xdr:ext cx="565277" cy="734635"/>
    <xdr:pic>
      <xdr:nvPicPr>
        <xdr:cNvPr id="29" name="Picture 28" descr="Related image">
          <a:hlinkClick xmlns:r="http://schemas.openxmlformats.org/officeDocument/2006/relationships" r:id="rId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6535" y="1709522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28575</xdr:colOff>
      <xdr:row>114</xdr:row>
      <xdr:rowOff>26421</xdr:rowOff>
    </xdr:from>
    <xdr:ext cx="565277" cy="734635"/>
    <xdr:pic>
      <xdr:nvPicPr>
        <xdr:cNvPr id="30" name="Picture 29" descr="Related image">
          <a:hlinkClick xmlns:r="http://schemas.openxmlformats.org/officeDocument/2006/relationships" r:id="rId8"/>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6535" y="1709522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pap03f/DF_Rdf$/holtl/Desktop/Function%20Details%20Forms%20-%20Working/fdf-a-la-carte-aug-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B00-F09D-47E5-9770-A7C1F5962AFE}">
  <dimension ref="A1:A4"/>
  <sheetViews>
    <sheetView view="pageLayout" zoomScale="75" zoomScaleNormal="100" zoomScalePageLayoutView="75" workbookViewId="0">
      <selection activeCell="A4" sqref="A4"/>
    </sheetView>
  </sheetViews>
  <sheetFormatPr defaultColWidth="8.88671875" defaultRowHeight="13.2" x14ac:dyDescent="0.25"/>
  <cols>
    <col min="1" max="1" width="87.33203125" style="28" customWidth="1"/>
    <col min="2" max="256" width="8.88671875" style="28"/>
    <col min="257" max="257" width="87.33203125" style="28" customWidth="1"/>
    <col min="258" max="512" width="8.88671875" style="28"/>
    <col min="513" max="513" width="87.33203125" style="28" customWidth="1"/>
    <col min="514" max="768" width="8.88671875" style="28"/>
    <col min="769" max="769" width="87.33203125" style="28" customWidth="1"/>
    <col min="770" max="1024" width="8.88671875" style="28"/>
    <col min="1025" max="1025" width="87.33203125" style="28" customWidth="1"/>
    <col min="1026" max="1280" width="8.88671875" style="28"/>
    <col min="1281" max="1281" width="87.33203125" style="28" customWidth="1"/>
    <col min="1282" max="1536" width="8.88671875" style="28"/>
    <col min="1537" max="1537" width="87.33203125" style="28" customWidth="1"/>
    <col min="1538" max="1792" width="8.88671875" style="28"/>
    <col min="1793" max="1793" width="87.33203125" style="28" customWidth="1"/>
    <col min="1794" max="2048" width="8.88671875" style="28"/>
    <col min="2049" max="2049" width="87.33203125" style="28" customWidth="1"/>
    <col min="2050" max="2304" width="8.88671875" style="28"/>
    <col min="2305" max="2305" width="87.33203125" style="28" customWidth="1"/>
    <col min="2306" max="2560" width="8.88671875" style="28"/>
    <col min="2561" max="2561" width="87.33203125" style="28" customWidth="1"/>
    <col min="2562" max="2816" width="8.88671875" style="28"/>
    <col min="2817" max="2817" width="87.33203125" style="28" customWidth="1"/>
    <col min="2818" max="3072" width="8.88671875" style="28"/>
    <col min="3073" max="3073" width="87.33203125" style="28" customWidth="1"/>
    <col min="3074" max="3328" width="8.88671875" style="28"/>
    <col min="3329" max="3329" width="87.33203125" style="28" customWidth="1"/>
    <col min="3330" max="3584" width="8.88671875" style="28"/>
    <col min="3585" max="3585" width="87.33203125" style="28" customWidth="1"/>
    <col min="3586" max="3840" width="8.88671875" style="28"/>
    <col min="3841" max="3841" width="87.33203125" style="28" customWidth="1"/>
    <col min="3842" max="4096" width="8.88671875" style="28"/>
    <col min="4097" max="4097" width="87.33203125" style="28" customWidth="1"/>
    <col min="4098" max="4352" width="8.88671875" style="28"/>
    <col min="4353" max="4353" width="87.33203125" style="28" customWidth="1"/>
    <col min="4354" max="4608" width="8.88671875" style="28"/>
    <col min="4609" max="4609" width="87.33203125" style="28" customWidth="1"/>
    <col min="4610" max="4864" width="8.88671875" style="28"/>
    <col min="4865" max="4865" width="87.33203125" style="28" customWidth="1"/>
    <col min="4866" max="5120" width="8.88671875" style="28"/>
    <col min="5121" max="5121" width="87.33203125" style="28" customWidth="1"/>
    <col min="5122" max="5376" width="8.88671875" style="28"/>
    <col min="5377" max="5377" width="87.33203125" style="28" customWidth="1"/>
    <col min="5378" max="5632" width="8.88671875" style="28"/>
    <col min="5633" max="5633" width="87.33203125" style="28" customWidth="1"/>
    <col min="5634" max="5888" width="8.88671875" style="28"/>
    <col min="5889" max="5889" width="87.33203125" style="28" customWidth="1"/>
    <col min="5890" max="6144" width="8.88671875" style="28"/>
    <col min="6145" max="6145" width="87.33203125" style="28" customWidth="1"/>
    <col min="6146" max="6400" width="8.88671875" style="28"/>
    <col min="6401" max="6401" width="87.33203125" style="28" customWidth="1"/>
    <col min="6402" max="6656" width="8.88671875" style="28"/>
    <col min="6657" max="6657" width="87.33203125" style="28" customWidth="1"/>
    <col min="6658" max="6912" width="8.88671875" style="28"/>
    <col min="6913" max="6913" width="87.33203125" style="28" customWidth="1"/>
    <col min="6914" max="7168" width="8.88671875" style="28"/>
    <col min="7169" max="7169" width="87.33203125" style="28" customWidth="1"/>
    <col min="7170" max="7424" width="8.88671875" style="28"/>
    <col min="7425" max="7425" width="87.33203125" style="28" customWidth="1"/>
    <col min="7426" max="7680" width="8.88671875" style="28"/>
    <col min="7681" max="7681" width="87.33203125" style="28" customWidth="1"/>
    <col min="7682" max="7936" width="8.88671875" style="28"/>
    <col min="7937" max="7937" width="87.33203125" style="28" customWidth="1"/>
    <col min="7938" max="8192" width="8.88671875" style="28"/>
    <col min="8193" max="8193" width="87.33203125" style="28" customWidth="1"/>
    <col min="8194" max="8448" width="8.88671875" style="28"/>
    <col min="8449" max="8449" width="87.33203125" style="28" customWidth="1"/>
    <col min="8450" max="8704" width="8.88671875" style="28"/>
    <col min="8705" max="8705" width="87.33203125" style="28" customWidth="1"/>
    <col min="8706" max="8960" width="8.88671875" style="28"/>
    <col min="8961" max="8961" width="87.33203125" style="28" customWidth="1"/>
    <col min="8962" max="9216" width="8.88671875" style="28"/>
    <col min="9217" max="9217" width="87.33203125" style="28" customWidth="1"/>
    <col min="9218" max="9472" width="8.88671875" style="28"/>
    <col min="9473" max="9473" width="87.33203125" style="28" customWidth="1"/>
    <col min="9474" max="9728" width="8.88671875" style="28"/>
    <col min="9729" max="9729" width="87.33203125" style="28" customWidth="1"/>
    <col min="9730" max="9984" width="8.88671875" style="28"/>
    <col min="9985" max="9985" width="87.33203125" style="28" customWidth="1"/>
    <col min="9986" max="10240" width="8.88671875" style="28"/>
    <col min="10241" max="10241" width="87.33203125" style="28" customWidth="1"/>
    <col min="10242" max="10496" width="8.88671875" style="28"/>
    <col min="10497" max="10497" width="87.33203125" style="28" customWidth="1"/>
    <col min="10498" max="10752" width="8.88671875" style="28"/>
    <col min="10753" max="10753" width="87.33203125" style="28" customWidth="1"/>
    <col min="10754" max="11008" width="8.88671875" style="28"/>
    <col min="11009" max="11009" width="87.33203125" style="28" customWidth="1"/>
    <col min="11010" max="11264" width="8.88671875" style="28"/>
    <col min="11265" max="11265" width="87.33203125" style="28" customWidth="1"/>
    <col min="11266" max="11520" width="8.88671875" style="28"/>
    <col min="11521" max="11521" width="87.33203125" style="28" customWidth="1"/>
    <col min="11522" max="11776" width="8.88671875" style="28"/>
    <col min="11777" max="11777" width="87.33203125" style="28" customWidth="1"/>
    <col min="11778" max="12032" width="8.88671875" style="28"/>
    <col min="12033" max="12033" width="87.33203125" style="28" customWidth="1"/>
    <col min="12034" max="12288" width="8.88671875" style="28"/>
    <col min="12289" max="12289" width="87.33203125" style="28" customWidth="1"/>
    <col min="12290" max="12544" width="8.88671875" style="28"/>
    <col min="12545" max="12545" width="87.33203125" style="28" customWidth="1"/>
    <col min="12546" max="12800" width="8.88671875" style="28"/>
    <col min="12801" max="12801" width="87.33203125" style="28" customWidth="1"/>
    <col min="12802" max="13056" width="8.88671875" style="28"/>
    <col min="13057" max="13057" width="87.33203125" style="28" customWidth="1"/>
    <col min="13058" max="13312" width="8.88671875" style="28"/>
    <col min="13313" max="13313" width="87.33203125" style="28" customWidth="1"/>
    <col min="13314" max="13568" width="8.88671875" style="28"/>
    <col min="13569" max="13569" width="87.33203125" style="28" customWidth="1"/>
    <col min="13570" max="13824" width="8.88671875" style="28"/>
    <col min="13825" max="13825" width="87.33203125" style="28" customWidth="1"/>
    <col min="13826" max="14080" width="8.88671875" style="28"/>
    <col min="14081" max="14081" width="87.33203125" style="28" customWidth="1"/>
    <col min="14082" max="14336" width="8.88671875" style="28"/>
    <col min="14337" max="14337" width="87.33203125" style="28" customWidth="1"/>
    <col min="14338" max="14592" width="8.88671875" style="28"/>
    <col min="14593" max="14593" width="87.33203125" style="28" customWidth="1"/>
    <col min="14594" max="14848" width="8.88671875" style="28"/>
    <col min="14849" max="14849" width="87.33203125" style="28" customWidth="1"/>
    <col min="14850" max="15104" width="8.88671875" style="28"/>
    <col min="15105" max="15105" width="87.33203125" style="28" customWidth="1"/>
    <col min="15106" max="15360" width="8.88671875" style="28"/>
    <col min="15361" max="15361" width="87.33203125" style="28" customWidth="1"/>
    <col min="15362" max="15616" width="8.88671875" style="28"/>
    <col min="15617" max="15617" width="87.33203125" style="28" customWidth="1"/>
    <col min="15618" max="15872" width="8.88671875" style="28"/>
    <col min="15873" max="15873" width="87.33203125" style="28" customWidth="1"/>
    <col min="15874" max="16128" width="8.88671875" style="28"/>
    <col min="16129" max="16129" width="87.33203125" style="28" customWidth="1"/>
    <col min="16130" max="16384" width="8.88671875" style="28"/>
  </cols>
  <sheetData>
    <row r="1" spans="1:1" ht="55.35" customHeight="1" x14ac:dyDescent="0.25">
      <c r="A1" s="27"/>
    </row>
    <row r="2" spans="1:1" x14ac:dyDescent="0.25">
      <c r="A2" s="27"/>
    </row>
    <row r="3" spans="1:1" x14ac:dyDescent="0.25">
      <c r="A3" s="29" t="s">
        <v>66</v>
      </c>
    </row>
    <row r="4" spans="1:1" ht="409.5" customHeight="1" x14ac:dyDescent="0.25">
      <c r="A4" s="30" t="s">
        <v>124</v>
      </c>
    </row>
  </sheetData>
  <sheetProtection password="CF3D" sheet="1" objects="1" scenario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428-C69A-49B3-AC94-A4B62DB75EF1}">
  <dimension ref="A1:AH181"/>
  <sheetViews>
    <sheetView tabSelected="1" zoomScaleNormal="100" zoomScaleSheetLayoutView="130" workbookViewId="0">
      <pane ySplit="7" topLeftCell="A167" activePane="bottomLeft" state="frozen"/>
      <selection pane="bottomLeft" activeCell="P182" sqref="P182"/>
    </sheetView>
  </sheetViews>
  <sheetFormatPr defaultColWidth="8.88671875" defaultRowHeight="13.8" x14ac:dyDescent="0.25"/>
  <cols>
    <col min="1" max="26" width="3.6640625" style="14" customWidth="1"/>
    <col min="27" max="16384" width="8.88671875" style="14"/>
  </cols>
  <sheetData>
    <row r="1" spans="1:29" s="13" customFormat="1" ht="41.4" customHeight="1" thickTop="1" x14ac:dyDescent="0.25">
      <c r="A1" s="98" t="s">
        <v>67</v>
      </c>
      <c r="B1" s="99"/>
      <c r="C1" s="99"/>
      <c r="D1" s="99"/>
      <c r="E1" s="99"/>
      <c r="F1" s="99"/>
      <c r="G1" s="99"/>
      <c r="H1" s="99"/>
      <c r="I1" s="99"/>
      <c r="J1" s="99"/>
      <c r="K1" s="92" t="s">
        <v>72</v>
      </c>
      <c r="L1" s="93"/>
      <c r="M1" s="94"/>
      <c r="N1" s="92" t="s">
        <v>56</v>
      </c>
      <c r="O1" s="93"/>
      <c r="P1" s="93"/>
      <c r="Q1" s="93"/>
      <c r="R1" s="94"/>
      <c r="S1" s="92" t="s">
        <v>57</v>
      </c>
      <c r="T1" s="93"/>
      <c r="U1" s="93"/>
      <c r="V1" s="100"/>
    </row>
    <row r="2" spans="1:29" ht="14.4" customHeight="1" x14ac:dyDescent="0.25">
      <c r="A2" s="90" t="s">
        <v>68</v>
      </c>
      <c r="B2" s="91"/>
      <c r="C2" s="91"/>
      <c r="D2" s="91"/>
      <c r="E2" s="91"/>
      <c r="F2" s="91"/>
      <c r="G2" s="91"/>
      <c r="H2" s="91"/>
      <c r="I2" s="91"/>
      <c r="J2" s="91"/>
      <c r="K2" s="95">
        <f>IFERROR(SUM(S2/1.2),"£0.00")</f>
        <v>500</v>
      </c>
      <c r="L2" s="96"/>
      <c r="M2" s="97"/>
      <c r="N2" s="95">
        <f>SUM(K2*Q2)</f>
        <v>100</v>
      </c>
      <c r="O2" s="96"/>
      <c r="P2" s="97"/>
      <c r="Q2" s="88">
        <v>0.2</v>
      </c>
      <c r="R2" s="89"/>
      <c r="S2" s="95">
        <f>IFERROR(VLOOKUP(R13,Data!B2:G18,3,0),"£0.00")</f>
        <v>600</v>
      </c>
      <c r="T2" s="96"/>
      <c r="U2" s="96"/>
      <c r="V2" s="101"/>
    </row>
    <row r="3" spans="1:29" ht="14.4" customHeight="1" x14ac:dyDescent="0.25">
      <c r="A3" s="66" t="s">
        <v>69</v>
      </c>
      <c r="B3" s="67"/>
      <c r="C3" s="67"/>
      <c r="D3" s="67"/>
      <c r="E3" s="67"/>
      <c r="F3" s="67"/>
      <c r="G3" s="67"/>
      <c r="H3" s="67"/>
      <c r="I3" s="67"/>
      <c r="J3" s="67"/>
      <c r="K3" s="56">
        <f>SUM(X35:Y46)/1.2</f>
        <v>306.66666666666669</v>
      </c>
      <c r="L3" s="57"/>
      <c r="M3" s="78"/>
      <c r="N3" s="56">
        <f>SUM(K3*Q3)</f>
        <v>61.333333333333343</v>
      </c>
      <c r="O3" s="57"/>
      <c r="P3" s="57"/>
      <c r="Q3" s="88">
        <v>0.2</v>
      </c>
      <c r="R3" s="89"/>
      <c r="S3" s="56">
        <f>SUM(K3:P3)</f>
        <v>368</v>
      </c>
      <c r="T3" s="57"/>
      <c r="U3" s="57"/>
      <c r="V3" s="58"/>
    </row>
    <row r="4" spans="1:29" ht="14.4" customHeight="1" x14ac:dyDescent="0.25">
      <c r="A4" s="66" t="s">
        <v>70</v>
      </c>
      <c r="B4" s="67"/>
      <c r="C4" s="67"/>
      <c r="D4" s="67"/>
      <c r="E4" s="67"/>
      <c r="F4" s="67"/>
      <c r="G4" s="67"/>
      <c r="H4" s="67"/>
      <c r="I4" s="67"/>
      <c r="J4" s="67"/>
      <c r="K4" s="56">
        <f>SUM(X66:Y75)/1.2</f>
        <v>0</v>
      </c>
      <c r="L4" s="57"/>
      <c r="M4" s="78"/>
      <c r="N4" s="56">
        <f>SUM(K4*Q4)</f>
        <v>0</v>
      </c>
      <c r="O4" s="57"/>
      <c r="P4" s="57"/>
      <c r="Q4" s="88">
        <v>0.2</v>
      </c>
      <c r="R4" s="89"/>
      <c r="S4" s="56">
        <f>SUM(K4:P4)</f>
        <v>0</v>
      </c>
      <c r="T4" s="57"/>
      <c r="U4" s="57"/>
      <c r="V4" s="58"/>
    </row>
    <row r="5" spans="1:29" ht="14.4" customHeight="1" x14ac:dyDescent="0.25">
      <c r="A5" s="66" t="s">
        <v>125</v>
      </c>
      <c r="B5" s="67"/>
      <c r="C5" s="67"/>
      <c r="D5" s="67"/>
      <c r="E5" s="67"/>
      <c r="F5" s="67"/>
      <c r="G5" s="67"/>
      <c r="H5" s="67"/>
      <c r="I5" s="67"/>
      <c r="J5" s="67"/>
      <c r="K5" s="56">
        <f>SUM(K3:M4)*12.5%</f>
        <v>38.333333333333336</v>
      </c>
      <c r="L5" s="57"/>
      <c r="M5" s="78"/>
      <c r="N5" s="56">
        <f>SUM(K5*Q5)</f>
        <v>7.6666666666666679</v>
      </c>
      <c r="O5" s="57"/>
      <c r="P5" s="57"/>
      <c r="Q5" s="88">
        <v>0.2</v>
      </c>
      <c r="R5" s="89"/>
      <c r="S5" s="56">
        <f>SUM(K5:P5)</f>
        <v>46</v>
      </c>
      <c r="T5" s="57"/>
      <c r="U5" s="57"/>
      <c r="V5" s="58"/>
    </row>
    <row r="6" spans="1:29" ht="14.4" customHeight="1" x14ac:dyDescent="0.25">
      <c r="A6" s="86" t="s">
        <v>162</v>
      </c>
      <c r="B6" s="87"/>
      <c r="C6" s="87"/>
      <c r="D6" s="87"/>
      <c r="E6" s="87"/>
      <c r="F6" s="87"/>
      <c r="G6" s="87"/>
      <c r="H6" s="87"/>
      <c r="I6" s="87"/>
      <c r="J6" s="87"/>
      <c r="K6" s="56">
        <f>SUM(X106:Y113,AB127:AD133)/1.2</f>
        <v>0</v>
      </c>
      <c r="L6" s="57"/>
      <c r="M6" s="78"/>
      <c r="N6" s="56">
        <f>SUM(K6*20%)</f>
        <v>0</v>
      </c>
      <c r="O6" s="57"/>
      <c r="P6" s="57"/>
      <c r="Q6" s="88">
        <v>0.2</v>
      </c>
      <c r="R6" s="89"/>
      <c r="S6" s="56">
        <f>SUM(K6:P6)</f>
        <v>0</v>
      </c>
      <c r="T6" s="57"/>
      <c r="U6" s="57"/>
      <c r="V6" s="58"/>
    </row>
    <row r="7" spans="1:29" ht="15" customHeight="1" thickBot="1" x14ac:dyDescent="0.3">
      <c r="A7" s="69" t="s">
        <v>71</v>
      </c>
      <c r="B7" s="70"/>
      <c r="C7" s="70"/>
      <c r="D7" s="70"/>
      <c r="E7" s="70"/>
      <c r="F7" s="70"/>
      <c r="G7" s="70"/>
      <c r="H7" s="70"/>
      <c r="I7" s="70"/>
      <c r="J7" s="70"/>
      <c r="K7" s="79">
        <f>SUM(K2:M6)</f>
        <v>845.00000000000011</v>
      </c>
      <c r="L7" s="80"/>
      <c r="M7" s="81"/>
      <c r="N7" s="79">
        <f>SUM(N2:P6)</f>
        <v>169</v>
      </c>
      <c r="O7" s="80"/>
      <c r="P7" s="81"/>
      <c r="Q7" s="42"/>
      <c r="R7" s="42"/>
      <c r="S7" s="59">
        <f>SUM(S2:V6)</f>
        <v>1014</v>
      </c>
      <c r="T7" s="60"/>
      <c r="U7" s="60"/>
      <c r="V7" s="61"/>
    </row>
    <row r="8" spans="1:29" ht="30" customHeight="1" thickTop="1" x14ac:dyDescent="0.25">
      <c r="A8" s="82" t="s">
        <v>126</v>
      </c>
      <c r="B8" s="82"/>
      <c r="C8" s="82"/>
      <c r="D8" s="82"/>
      <c r="E8" s="82"/>
      <c r="F8" s="82"/>
      <c r="G8" s="82"/>
      <c r="H8" s="82"/>
      <c r="I8" s="82"/>
      <c r="J8" s="82"/>
      <c r="K8" s="82"/>
      <c r="L8" s="82"/>
      <c r="M8" s="82"/>
      <c r="N8" s="82"/>
      <c r="O8" s="82"/>
      <c r="P8" s="82"/>
      <c r="Q8" s="82"/>
      <c r="R8" s="82"/>
      <c r="S8" s="82"/>
      <c r="T8" s="82"/>
      <c r="U8" s="82"/>
      <c r="V8" s="82"/>
      <c r="W8" s="82"/>
      <c r="X8" s="82"/>
      <c r="Y8" s="82"/>
      <c r="Z8" s="82"/>
      <c r="AC8" s="15"/>
    </row>
    <row r="9" spans="1:29" x14ac:dyDescent="0.25">
      <c r="A9" s="85" t="s">
        <v>114</v>
      </c>
      <c r="B9" s="85"/>
      <c r="C9" s="85"/>
      <c r="D9" s="85"/>
      <c r="E9" s="85"/>
      <c r="F9" s="85"/>
      <c r="G9" s="85"/>
      <c r="H9" s="85"/>
      <c r="I9" s="85"/>
      <c r="J9" s="85"/>
      <c r="K9" s="85"/>
      <c r="L9" s="85"/>
      <c r="M9" s="85"/>
      <c r="N9" s="85"/>
      <c r="O9" s="85"/>
      <c r="P9" s="85"/>
      <c r="Q9" s="85"/>
      <c r="R9" s="85"/>
      <c r="S9" s="85"/>
      <c r="T9" s="85"/>
      <c r="U9" s="85"/>
      <c r="V9" s="85"/>
      <c r="W9" s="85"/>
      <c r="X9" s="85"/>
      <c r="Y9" s="85"/>
      <c r="Z9" s="85"/>
    </row>
    <row r="10" spans="1:29" ht="21" customHeight="1" x14ac:dyDescent="0.25">
      <c r="A10" s="68" t="s">
        <v>46</v>
      </c>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1" spans="1:29" ht="3" customHeight="1"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9" ht="14.4" thickBot="1" x14ac:dyDescent="0.3">
      <c r="A12" s="22"/>
      <c r="B12" s="18" t="s">
        <v>0</v>
      </c>
      <c r="C12" s="22"/>
      <c r="D12" s="22"/>
      <c r="E12" s="18" t="s">
        <v>1</v>
      </c>
      <c r="F12" s="22"/>
      <c r="G12" s="22"/>
      <c r="H12" s="22"/>
      <c r="I12" s="18" t="s">
        <v>2</v>
      </c>
      <c r="J12" s="22"/>
      <c r="K12" s="22"/>
      <c r="L12" s="22"/>
      <c r="M12" s="22"/>
      <c r="N12" s="22"/>
      <c r="O12" s="22"/>
      <c r="P12" s="22"/>
      <c r="Q12" s="22"/>
      <c r="R12" s="18" t="s">
        <v>116</v>
      </c>
      <c r="S12" s="22"/>
      <c r="T12" s="22"/>
      <c r="U12" s="22"/>
      <c r="V12" s="22"/>
      <c r="W12" s="22"/>
      <c r="X12" s="22"/>
      <c r="Y12" s="22"/>
      <c r="Z12" s="22"/>
    </row>
    <row r="13" spans="1:29" ht="14.4" thickBot="1" x14ac:dyDescent="0.3">
      <c r="A13" s="22"/>
      <c r="B13" s="73">
        <v>22905</v>
      </c>
      <c r="C13" s="74"/>
      <c r="D13" s="22"/>
      <c r="E13" s="84">
        <v>44881</v>
      </c>
      <c r="F13" s="84"/>
      <c r="G13" s="84"/>
      <c r="H13" s="22"/>
      <c r="I13" s="71" t="s">
        <v>220</v>
      </c>
      <c r="J13" s="71"/>
      <c r="K13" s="71"/>
      <c r="L13" s="71"/>
      <c r="M13" s="71"/>
      <c r="N13" s="71"/>
      <c r="O13" s="71"/>
      <c r="P13" s="71"/>
      <c r="Q13" s="22"/>
      <c r="R13" s="71" t="s">
        <v>14</v>
      </c>
      <c r="S13" s="71"/>
      <c r="T13" s="71"/>
      <c r="U13" s="71"/>
      <c r="V13" s="71"/>
      <c r="W13" s="71"/>
      <c r="X13" s="71"/>
      <c r="Y13" s="71"/>
      <c r="Z13" s="22"/>
    </row>
    <row r="14" spans="1:29" ht="6" customHeight="1"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9" x14ac:dyDescent="0.25">
      <c r="A15" s="22"/>
      <c r="B15" s="18" t="s">
        <v>86</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9" ht="14.4" customHeight="1" x14ac:dyDescent="0.25">
      <c r="A16" s="22"/>
      <c r="B16" s="23" t="s">
        <v>48</v>
      </c>
      <c r="C16" s="22"/>
      <c r="D16" s="22"/>
      <c r="E16" s="22"/>
      <c r="F16" s="23" t="s">
        <v>47</v>
      </c>
      <c r="G16" s="22"/>
      <c r="H16" s="22"/>
      <c r="I16" s="22"/>
      <c r="J16" s="22"/>
      <c r="K16" s="22"/>
      <c r="L16" s="22"/>
      <c r="M16" s="65" t="s">
        <v>112</v>
      </c>
      <c r="N16" s="65"/>
      <c r="O16" s="65"/>
      <c r="P16" s="65"/>
      <c r="Q16" s="65"/>
      <c r="R16" s="65"/>
      <c r="S16" s="65"/>
      <c r="T16" s="65"/>
      <c r="U16" s="65"/>
      <c r="V16" s="65"/>
      <c r="W16" s="65"/>
      <c r="X16" s="65"/>
      <c r="Y16" s="65"/>
      <c r="Z16" s="22"/>
    </row>
    <row r="17" spans="1:26" x14ac:dyDescent="0.25">
      <c r="A17" s="22"/>
      <c r="B17" s="83">
        <v>12</v>
      </c>
      <c r="C17" s="83"/>
      <c r="D17" s="22"/>
      <c r="E17" s="22"/>
      <c r="F17" s="83">
        <v>4</v>
      </c>
      <c r="G17" s="83"/>
      <c r="H17" s="22"/>
      <c r="I17" s="22"/>
      <c r="J17" s="22"/>
      <c r="K17" s="22"/>
      <c r="L17" s="22"/>
      <c r="M17" s="65"/>
      <c r="N17" s="65"/>
      <c r="O17" s="65"/>
      <c r="P17" s="65"/>
      <c r="Q17" s="65"/>
      <c r="R17" s="65"/>
      <c r="S17" s="65"/>
      <c r="T17" s="65"/>
      <c r="U17" s="65"/>
      <c r="V17" s="65"/>
      <c r="W17" s="65"/>
      <c r="X17" s="65"/>
      <c r="Y17" s="65"/>
      <c r="Z17" s="22"/>
    </row>
    <row r="18" spans="1:26" ht="6" customHeight="1"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25">
      <c r="A19" s="22"/>
      <c r="B19" s="18" t="s">
        <v>49</v>
      </c>
      <c r="C19" s="22"/>
      <c r="D19" s="22"/>
      <c r="E19" s="22"/>
      <c r="F19" s="22"/>
      <c r="G19" s="22"/>
      <c r="H19" s="22"/>
      <c r="I19" s="18" t="s">
        <v>3</v>
      </c>
      <c r="J19" s="22"/>
      <c r="K19" s="22"/>
      <c r="L19" s="22"/>
      <c r="M19" s="22"/>
      <c r="N19" s="18" t="s">
        <v>4</v>
      </c>
      <c r="O19" s="22"/>
      <c r="P19" s="22"/>
      <c r="Q19" s="22"/>
      <c r="R19" s="22"/>
      <c r="S19" s="22"/>
      <c r="T19" s="22"/>
      <c r="U19" s="22"/>
      <c r="V19" s="22"/>
      <c r="W19" s="22"/>
      <c r="X19" s="22"/>
      <c r="Y19" s="22"/>
      <c r="Z19" s="22"/>
    </row>
    <row r="20" spans="1:26" x14ac:dyDescent="0.25">
      <c r="A20" s="22"/>
      <c r="B20" s="105" t="s">
        <v>221</v>
      </c>
      <c r="C20" s="105"/>
      <c r="D20" s="105"/>
      <c r="E20" s="105"/>
      <c r="F20" s="105"/>
      <c r="G20" s="105"/>
      <c r="H20" s="22"/>
      <c r="I20" s="105" t="s">
        <v>221</v>
      </c>
      <c r="J20" s="105"/>
      <c r="K20" s="105"/>
      <c r="L20" s="105"/>
      <c r="M20" s="22"/>
      <c r="N20" s="105" t="s">
        <v>222</v>
      </c>
      <c r="O20" s="105"/>
      <c r="P20" s="105"/>
      <c r="Q20" s="105"/>
      <c r="R20" s="105"/>
      <c r="S20" s="105"/>
      <c r="T20" s="105"/>
      <c r="U20" s="105"/>
      <c r="V20" s="105"/>
      <c r="W20" s="76" t="s">
        <v>163</v>
      </c>
      <c r="X20" s="76"/>
      <c r="Y20" s="76"/>
      <c r="Z20" s="76"/>
    </row>
    <row r="21" spans="1:26" ht="6" customHeight="1"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21" customHeight="1" x14ac:dyDescent="0.25">
      <c r="A22" s="68" t="s">
        <v>44</v>
      </c>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3"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25">
      <c r="A24" s="22"/>
      <c r="B24" s="18" t="s">
        <v>40</v>
      </c>
      <c r="C24" s="22"/>
      <c r="D24" s="22"/>
      <c r="E24" s="22"/>
      <c r="F24" s="18" t="s">
        <v>41</v>
      </c>
      <c r="G24" s="22"/>
      <c r="H24" s="22"/>
      <c r="I24" s="22"/>
      <c r="J24" s="18" t="s">
        <v>115</v>
      </c>
      <c r="K24" s="22"/>
      <c r="L24" s="22"/>
      <c r="M24" s="22"/>
      <c r="N24" s="22"/>
      <c r="O24" s="22"/>
      <c r="P24" s="22"/>
      <c r="Q24" s="22"/>
      <c r="R24" s="22"/>
      <c r="S24" s="22"/>
      <c r="T24" s="22"/>
      <c r="U24" s="22"/>
      <c r="V24" s="22"/>
      <c r="W24" s="22"/>
      <c r="X24" s="22"/>
      <c r="Y24" s="22"/>
      <c r="Z24" s="22"/>
    </row>
    <row r="25" spans="1:26" ht="14.4" customHeight="1" x14ac:dyDescent="0.25">
      <c r="A25" s="22"/>
      <c r="B25" s="72">
        <v>0.54166666666666663</v>
      </c>
      <c r="C25" s="72"/>
      <c r="D25" s="22"/>
      <c r="E25" s="22"/>
      <c r="F25" s="72">
        <v>0.58333333333333337</v>
      </c>
      <c r="G25" s="72"/>
      <c r="H25" s="22"/>
      <c r="I25" s="22"/>
      <c r="J25" s="72"/>
      <c r="K25" s="72"/>
      <c r="L25" s="22"/>
      <c r="M25" s="65" t="s">
        <v>111</v>
      </c>
      <c r="N25" s="65"/>
      <c r="O25" s="65"/>
      <c r="P25" s="65"/>
      <c r="Q25" s="65"/>
      <c r="R25" s="65"/>
      <c r="S25" s="65"/>
      <c r="T25" s="65"/>
      <c r="U25" s="65"/>
      <c r="V25" s="65"/>
      <c r="W25" s="65"/>
      <c r="X25" s="65"/>
      <c r="Y25" s="65"/>
      <c r="Z25" s="22"/>
    </row>
    <row r="26" spans="1:26" ht="3" customHeight="1" x14ac:dyDescent="0.25">
      <c r="A26" s="22"/>
      <c r="B26" s="22"/>
      <c r="C26" s="22"/>
      <c r="D26" s="22"/>
      <c r="E26" s="22"/>
      <c r="F26" s="22"/>
      <c r="G26" s="22"/>
      <c r="H26" s="22"/>
      <c r="I26" s="22"/>
      <c r="J26" s="22"/>
      <c r="K26" s="22"/>
      <c r="L26" s="22"/>
      <c r="M26" s="65"/>
      <c r="N26" s="65"/>
      <c r="O26" s="65"/>
      <c r="P26" s="65"/>
      <c r="Q26" s="65"/>
      <c r="R26" s="65"/>
      <c r="S26" s="65"/>
      <c r="T26" s="65"/>
      <c r="U26" s="65"/>
      <c r="V26" s="65"/>
      <c r="W26" s="65"/>
      <c r="X26" s="65"/>
      <c r="Y26" s="65"/>
      <c r="Z26" s="22"/>
    </row>
    <row r="27" spans="1:26" x14ac:dyDescent="0.25">
      <c r="A27" s="22"/>
      <c r="B27" s="18" t="s">
        <v>42</v>
      </c>
      <c r="C27" s="22"/>
      <c r="D27" s="22"/>
      <c r="E27" s="22"/>
      <c r="F27" s="18" t="s">
        <v>45</v>
      </c>
      <c r="G27" s="22"/>
      <c r="H27" s="22"/>
      <c r="I27" s="22"/>
      <c r="J27" s="18" t="s">
        <v>43</v>
      </c>
      <c r="K27" s="22"/>
      <c r="L27" s="22"/>
      <c r="M27" s="65"/>
      <c r="N27" s="65"/>
      <c r="O27" s="65"/>
      <c r="P27" s="65"/>
      <c r="Q27" s="65"/>
      <c r="R27" s="65"/>
      <c r="S27" s="65"/>
      <c r="T27" s="65"/>
      <c r="U27" s="65"/>
      <c r="V27" s="65"/>
      <c r="W27" s="65"/>
      <c r="X27" s="65"/>
      <c r="Y27" s="65"/>
      <c r="Z27" s="22"/>
    </row>
    <row r="28" spans="1:26" x14ac:dyDescent="0.25">
      <c r="A28" s="22"/>
      <c r="B28" s="72">
        <v>0.58333333333333337</v>
      </c>
      <c r="C28" s="72"/>
      <c r="D28" s="22"/>
      <c r="E28" s="22"/>
      <c r="F28" s="72">
        <v>0.58333333333333337</v>
      </c>
      <c r="G28" s="72"/>
      <c r="H28" s="22"/>
      <c r="I28" s="22"/>
      <c r="J28" s="72"/>
      <c r="K28" s="72"/>
      <c r="L28" s="22"/>
      <c r="M28" s="65"/>
      <c r="N28" s="65"/>
      <c r="O28" s="65"/>
      <c r="P28" s="65"/>
      <c r="Q28" s="65"/>
      <c r="R28" s="65"/>
      <c r="S28" s="65"/>
      <c r="T28" s="65"/>
      <c r="U28" s="65"/>
      <c r="V28" s="65"/>
      <c r="W28" s="65"/>
      <c r="X28" s="65"/>
      <c r="Y28" s="65"/>
      <c r="Z28" s="22"/>
    </row>
    <row r="29" spans="1:26" ht="6"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21" customHeight="1" x14ac:dyDescent="0.25">
      <c r="A30" s="68" t="s">
        <v>51</v>
      </c>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3"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4" customHeight="1" thickBot="1" x14ac:dyDescent="0.3">
      <c r="A32" s="18"/>
      <c r="B32" s="18" t="s">
        <v>74</v>
      </c>
      <c r="C32" s="18"/>
      <c r="D32" s="18"/>
      <c r="E32" s="18"/>
      <c r="F32" s="18"/>
      <c r="G32" s="65" t="s">
        <v>214</v>
      </c>
      <c r="H32" s="65"/>
      <c r="I32" s="65"/>
      <c r="J32" s="65"/>
      <c r="K32" s="65"/>
      <c r="L32" s="65"/>
      <c r="M32" s="65"/>
      <c r="N32" s="65"/>
      <c r="O32" s="65"/>
      <c r="P32" s="65"/>
      <c r="Q32" s="65"/>
      <c r="R32" s="65"/>
      <c r="S32" s="65"/>
      <c r="T32" s="18"/>
      <c r="U32" s="55" t="s">
        <v>64</v>
      </c>
      <c r="V32" s="55"/>
      <c r="W32" s="18"/>
      <c r="X32" s="55" t="s">
        <v>65</v>
      </c>
      <c r="Y32" s="55"/>
      <c r="Z32" s="18"/>
    </row>
    <row r="33" spans="1:26" ht="14.4" customHeight="1" thickBot="1" x14ac:dyDescent="0.3">
      <c r="A33" s="22"/>
      <c r="B33" s="73">
        <v>16</v>
      </c>
      <c r="C33" s="74"/>
      <c r="D33" s="22"/>
      <c r="E33" s="22"/>
      <c r="F33" s="22"/>
      <c r="G33" s="65"/>
      <c r="H33" s="65"/>
      <c r="I33" s="65"/>
      <c r="J33" s="65"/>
      <c r="K33" s="65"/>
      <c r="L33" s="65"/>
      <c r="M33" s="65"/>
      <c r="N33" s="65"/>
      <c r="O33" s="65"/>
      <c r="P33" s="65"/>
      <c r="Q33" s="65"/>
      <c r="R33" s="65"/>
      <c r="S33" s="65"/>
      <c r="T33" s="22"/>
      <c r="U33" s="55"/>
      <c r="V33" s="55"/>
      <c r="W33" s="22"/>
      <c r="X33" s="55"/>
      <c r="Y33" s="55"/>
      <c r="Z33" s="22"/>
    </row>
    <row r="34" spans="1:26" x14ac:dyDescent="0.25">
      <c r="A34" s="22"/>
      <c r="B34" s="17" t="s">
        <v>113</v>
      </c>
      <c r="C34" s="22"/>
      <c r="D34" s="22"/>
      <c r="E34" s="17"/>
      <c r="F34" s="22"/>
      <c r="G34" s="22"/>
      <c r="H34" s="22"/>
      <c r="I34" s="22"/>
      <c r="J34" s="22"/>
      <c r="K34" s="22"/>
      <c r="L34" s="22"/>
      <c r="M34" s="22"/>
      <c r="N34" s="22"/>
      <c r="O34" s="22"/>
      <c r="P34" s="22"/>
      <c r="Q34" s="22"/>
      <c r="R34" s="22"/>
      <c r="S34" s="22"/>
      <c r="T34" s="22"/>
      <c r="U34" s="55"/>
      <c r="V34" s="55"/>
      <c r="W34" s="22"/>
      <c r="X34" s="55"/>
      <c r="Y34" s="55"/>
      <c r="Z34" s="22"/>
    </row>
    <row r="35" spans="1:26" x14ac:dyDescent="0.25">
      <c r="A35" s="22"/>
      <c r="B35" s="62" t="s">
        <v>219</v>
      </c>
      <c r="C35" s="63"/>
      <c r="D35" s="63"/>
      <c r="E35" s="63"/>
      <c r="F35" s="63"/>
      <c r="G35" s="63"/>
      <c r="H35" s="63"/>
      <c r="I35" s="63"/>
      <c r="J35" s="63"/>
      <c r="K35" s="63"/>
      <c r="L35" s="63"/>
      <c r="M35" s="63"/>
      <c r="N35" s="63"/>
      <c r="O35" s="63"/>
      <c r="P35" s="63"/>
      <c r="Q35" s="63"/>
      <c r="R35" s="63"/>
      <c r="S35" s="63"/>
      <c r="T35" s="22"/>
      <c r="U35" s="54">
        <f>IFERROR(VLOOKUP(B35,Data!B21:H23,3,0),"")</f>
        <v>23</v>
      </c>
      <c r="V35" s="54"/>
      <c r="W35" s="22"/>
      <c r="X35" s="53">
        <f>IF(ISNUMBER(U35),U35*$B$33,"")</f>
        <v>368</v>
      </c>
      <c r="Y35" s="53"/>
      <c r="Z35" s="22"/>
    </row>
    <row r="36" spans="1:26" x14ac:dyDescent="0.25">
      <c r="A36" s="22"/>
      <c r="B36" s="63"/>
      <c r="C36" s="63"/>
      <c r="D36" s="63"/>
      <c r="E36" s="63"/>
      <c r="F36" s="63"/>
      <c r="G36" s="63"/>
      <c r="H36" s="63"/>
      <c r="I36" s="63"/>
      <c r="J36" s="63"/>
      <c r="K36" s="63"/>
      <c r="L36" s="63"/>
      <c r="M36" s="63"/>
      <c r="N36" s="63"/>
      <c r="O36" s="63"/>
      <c r="P36" s="63"/>
      <c r="Q36" s="63"/>
      <c r="R36" s="63"/>
      <c r="S36" s="63"/>
      <c r="T36" s="22"/>
      <c r="U36" s="22"/>
      <c r="V36" s="22"/>
      <c r="W36" s="22"/>
      <c r="X36" s="22"/>
      <c r="Y36" s="22"/>
      <c r="Z36" s="22"/>
    </row>
    <row r="37" spans="1:26" x14ac:dyDescent="0.25">
      <c r="A37" s="22"/>
      <c r="B37" s="63"/>
      <c r="C37" s="63"/>
      <c r="D37" s="63"/>
      <c r="E37" s="63"/>
      <c r="F37" s="63"/>
      <c r="G37" s="63"/>
      <c r="H37" s="63"/>
      <c r="I37" s="63"/>
      <c r="J37" s="63"/>
      <c r="K37" s="63"/>
      <c r="L37" s="63"/>
      <c r="M37" s="63"/>
      <c r="N37" s="63"/>
      <c r="O37" s="63"/>
      <c r="P37" s="63"/>
      <c r="Q37" s="63"/>
      <c r="R37" s="63"/>
      <c r="S37" s="63"/>
      <c r="T37" s="22"/>
      <c r="U37" s="22"/>
      <c r="V37" s="22"/>
      <c r="W37" s="22"/>
      <c r="X37" s="22"/>
      <c r="Y37" s="22"/>
      <c r="Z37" s="22"/>
    </row>
    <row r="38" spans="1:26" x14ac:dyDescent="0.25">
      <c r="A38" s="22"/>
      <c r="B38" s="63"/>
      <c r="C38" s="63"/>
      <c r="D38" s="63"/>
      <c r="E38" s="63"/>
      <c r="F38" s="63"/>
      <c r="G38" s="63"/>
      <c r="H38" s="63"/>
      <c r="I38" s="63"/>
      <c r="J38" s="63"/>
      <c r="K38" s="63"/>
      <c r="L38" s="63"/>
      <c r="M38" s="63"/>
      <c r="N38" s="63"/>
      <c r="O38" s="63"/>
      <c r="P38" s="63"/>
      <c r="Q38" s="63"/>
      <c r="R38" s="63"/>
      <c r="S38" s="63"/>
      <c r="T38" s="22"/>
      <c r="U38" s="22"/>
      <c r="V38" s="22"/>
      <c r="W38" s="22"/>
      <c r="X38" s="22"/>
      <c r="Y38" s="22"/>
      <c r="Z38" s="22"/>
    </row>
    <row r="39" spans="1:26" x14ac:dyDescent="0.25">
      <c r="A39" s="22"/>
      <c r="B39" s="63"/>
      <c r="C39" s="63"/>
      <c r="D39" s="63"/>
      <c r="E39" s="63"/>
      <c r="F39" s="63"/>
      <c r="G39" s="63"/>
      <c r="H39" s="63"/>
      <c r="I39" s="63"/>
      <c r="J39" s="63"/>
      <c r="K39" s="63"/>
      <c r="L39" s="63"/>
      <c r="M39" s="63"/>
      <c r="N39" s="63"/>
      <c r="O39" s="63"/>
      <c r="P39" s="63"/>
      <c r="Q39" s="63"/>
      <c r="R39" s="63"/>
      <c r="S39" s="63"/>
      <c r="T39" s="22"/>
      <c r="U39" s="22"/>
      <c r="V39" s="22"/>
      <c r="W39" s="22"/>
      <c r="X39" s="22"/>
      <c r="Y39" s="22"/>
      <c r="Z39" s="22"/>
    </row>
    <row r="40" spans="1:26" x14ac:dyDescent="0.25">
      <c r="A40" s="22"/>
      <c r="B40" s="63"/>
      <c r="C40" s="63"/>
      <c r="D40" s="63"/>
      <c r="E40" s="63"/>
      <c r="F40" s="63"/>
      <c r="G40" s="63"/>
      <c r="H40" s="63"/>
      <c r="I40" s="63"/>
      <c r="J40" s="63"/>
      <c r="K40" s="63"/>
      <c r="L40" s="63"/>
      <c r="M40" s="63"/>
      <c r="N40" s="63"/>
      <c r="O40" s="63"/>
      <c r="P40" s="63"/>
      <c r="Q40" s="63"/>
      <c r="R40" s="63"/>
      <c r="S40" s="63"/>
      <c r="T40" s="22"/>
      <c r="U40" s="22"/>
      <c r="V40" s="22"/>
      <c r="W40" s="22"/>
      <c r="X40" s="22"/>
      <c r="Y40" s="22"/>
      <c r="Z40" s="22"/>
    </row>
    <row r="41" spans="1:26" x14ac:dyDescent="0.25">
      <c r="A41" s="22"/>
      <c r="B41" s="63"/>
      <c r="C41" s="63"/>
      <c r="D41" s="63"/>
      <c r="E41" s="63"/>
      <c r="F41" s="63"/>
      <c r="G41" s="63"/>
      <c r="H41" s="63"/>
      <c r="I41" s="63"/>
      <c r="J41" s="63"/>
      <c r="K41" s="63"/>
      <c r="L41" s="63"/>
      <c r="M41" s="63"/>
      <c r="N41" s="63"/>
      <c r="O41" s="63"/>
      <c r="P41" s="63"/>
      <c r="Q41" s="63"/>
      <c r="R41" s="63"/>
      <c r="S41" s="63"/>
      <c r="T41" s="22"/>
      <c r="U41" s="55" t="s">
        <v>64</v>
      </c>
      <c r="V41" s="55"/>
      <c r="W41" s="18"/>
      <c r="X41" s="55" t="s">
        <v>65</v>
      </c>
      <c r="Y41" s="55"/>
      <c r="Z41" s="22"/>
    </row>
    <row r="42" spans="1:26" ht="3" customHeight="1" x14ac:dyDescent="0.25">
      <c r="A42" s="22"/>
      <c r="B42" s="22"/>
      <c r="C42" s="22"/>
      <c r="D42" s="22"/>
      <c r="E42" s="22"/>
      <c r="F42" s="22"/>
      <c r="G42" s="22"/>
      <c r="H42" s="22"/>
      <c r="I42" s="22"/>
      <c r="J42" s="22"/>
      <c r="K42" s="22"/>
      <c r="L42" s="22"/>
      <c r="M42" s="22"/>
      <c r="N42" s="22"/>
      <c r="O42" s="22"/>
      <c r="P42" s="22"/>
      <c r="Q42" s="22"/>
      <c r="R42" s="22"/>
      <c r="S42" s="22"/>
      <c r="T42" s="22"/>
      <c r="U42" s="55"/>
      <c r="V42" s="55"/>
      <c r="W42" s="22"/>
      <c r="X42" s="55"/>
      <c r="Y42" s="55"/>
      <c r="Z42" s="22"/>
    </row>
    <row r="43" spans="1:26" ht="14.1" customHeight="1" x14ac:dyDescent="0.25">
      <c r="A43" s="22"/>
      <c r="B43" s="18" t="s">
        <v>130</v>
      </c>
      <c r="C43" s="22"/>
      <c r="D43" s="22"/>
      <c r="E43" s="22"/>
      <c r="F43" s="22"/>
      <c r="G43" s="22"/>
      <c r="H43" s="22"/>
      <c r="I43" s="22"/>
      <c r="J43" s="22"/>
      <c r="K43" s="22"/>
      <c r="L43" s="22"/>
      <c r="M43" s="22"/>
      <c r="N43" s="22"/>
      <c r="O43" s="22"/>
      <c r="P43" s="22"/>
      <c r="Q43" s="22"/>
      <c r="R43" s="22"/>
      <c r="S43" s="19" t="s">
        <v>78</v>
      </c>
      <c r="T43" s="22"/>
      <c r="U43" s="55"/>
      <c r="V43" s="55"/>
      <c r="W43" s="22"/>
      <c r="X43" s="55"/>
      <c r="Y43" s="55"/>
      <c r="Z43" s="22"/>
    </row>
    <row r="44" spans="1:26" x14ac:dyDescent="0.25">
      <c r="A44" s="22"/>
      <c r="B44" s="64"/>
      <c r="C44" s="64"/>
      <c r="D44" s="64"/>
      <c r="E44" s="64"/>
      <c r="F44" s="64"/>
      <c r="G44" s="64"/>
      <c r="H44" s="64"/>
      <c r="I44" s="64"/>
      <c r="J44" s="64"/>
      <c r="K44" s="64"/>
      <c r="L44" s="64"/>
      <c r="M44" s="64"/>
      <c r="N44" s="64"/>
      <c r="O44" s="64"/>
      <c r="P44" s="64"/>
      <c r="Q44" s="64"/>
      <c r="R44" s="22"/>
      <c r="S44" s="35"/>
      <c r="T44" s="22"/>
      <c r="U44" s="54" t="str">
        <f>IFERROR(VLOOKUP(B44,Data!B26:H28,3,0),"")</f>
        <v/>
      </c>
      <c r="V44" s="54"/>
      <c r="W44" s="22"/>
      <c r="X44" s="53" t="str">
        <f>IF(ISNUMBER(S44),S44*U44,"")</f>
        <v/>
      </c>
      <c r="Y44" s="53"/>
      <c r="Z44" s="22"/>
    </row>
    <row r="45" spans="1:26" ht="3"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25">
      <c r="A46" s="22"/>
      <c r="B46" s="64"/>
      <c r="C46" s="64"/>
      <c r="D46" s="64"/>
      <c r="E46" s="64"/>
      <c r="F46" s="64"/>
      <c r="G46" s="64"/>
      <c r="H46" s="64"/>
      <c r="I46" s="64"/>
      <c r="J46" s="64"/>
      <c r="K46" s="64"/>
      <c r="L46" s="64"/>
      <c r="M46" s="64"/>
      <c r="N46" s="64"/>
      <c r="O46" s="64"/>
      <c r="P46" s="64"/>
      <c r="Q46" s="64"/>
      <c r="R46" s="22"/>
      <c r="S46" s="35"/>
      <c r="T46" s="22"/>
      <c r="U46" s="54" t="str">
        <f>IFERROR(VLOOKUP(B46,Data!B27:H30,3,0),"")</f>
        <v/>
      </c>
      <c r="V46" s="54"/>
      <c r="W46" s="22"/>
      <c r="X46" s="53" t="str">
        <f>IF(ISNUMBER(S46),S46*U46,"")</f>
        <v/>
      </c>
      <c r="Y46" s="53"/>
      <c r="Z46" s="22"/>
    </row>
    <row r="47" spans="1:26" ht="3"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25">
      <c r="A48" s="22"/>
      <c r="B48" s="18" t="s">
        <v>50</v>
      </c>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34" ht="14.4" customHeight="1" x14ac:dyDescent="0.25">
      <c r="A49" s="22"/>
      <c r="B49" s="75"/>
      <c r="C49" s="75"/>
      <c r="D49" s="75"/>
      <c r="E49" s="75"/>
      <c r="F49" s="75"/>
      <c r="G49" s="75"/>
      <c r="H49" s="75"/>
      <c r="I49" s="75"/>
      <c r="J49" s="75"/>
      <c r="K49" s="75"/>
      <c r="L49" s="75"/>
      <c r="M49" s="75"/>
      <c r="N49" s="75"/>
      <c r="O49" s="75"/>
      <c r="P49" s="75"/>
      <c r="Q49" s="22"/>
      <c r="R49" s="65" t="s">
        <v>213</v>
      </c>
      <c r="S49" s="65"/>
      <c r="T49" s="65"/>
      <c r="U49" s="65"/>
      <c r="V49" s="65"/>
      <c r="W49" s="65"/>
      <c r="X49" s="65"/>
      <c r="Y49" s="65"/>
      <c r="Z49" s="22"/>
      <c r="AA49" s="31"/>
    </row>
    <row r="50" spans="1:34" x14ac:dyDescent="0.25">
      <c r="A50" s="22"/>
      <c r="B50" s="75"/>
      <c r="C50" s="75"/>
      <c r="D50" s="75"/>
      <c r="E50" s="75"/>
      <c r="F50" s="75"/>
      <c r="G50" s="75"/>
      <c r="H50" s="75"/>
      <c r="I50" s="75"/>
      <c r="J50" s="75"/>
      <c r="K50" s="75"/>
      <c r="L50" s="75"/>
      <c r="M50" s="75"/>
      <c r="N50" s="75"/>
      <c r="O50" s="75"/>
      <c r="P50" s="75"/>
      <c r="Q50" s="22"/>
      <c r="R50" s="65"/>
      <c r="S50" s="65"/>
      <c r="T50" s="65"/>
      <c r="U50" s="65"/>
      <c r="V50" s="65"/>
      <c r="W50" s="65"/>
      <c r="X50" s="65"/>
      <c r="Y50" s="65"/>
      <c r="Z50" s="22"/>
      <c r="AA50" s="31"/>
    </row>
    <row r="51" spans="1:34" x14ac:dyDescent="0.25">
      <c r="A51" s="22"/>
      <c r="B51" s="75"/>
      <c r="C51" s="75"/>
      <c r="D51" s="75"/>
      <c r="E51" s="75"/>
      <c r="F51" s="75"/>
      <c r="G51" s="75"/>
      <c r="H51" s="75"/>
      <c r="I51" s="75"/>
      <c r="J51" s="75"/>
      <c r="K51" s="75"/>
      <c r="L51" s="75"/>
      <c r="M51" s="75"/>
      <c r="N51" s="75"/>
      <c r="O51" s="75"/>
      <c r="P51" s="75"/>
      <c r="Q51" s="22"/>
      <c r="R51" s="65"/>
      <c r="S51" s="65"/>
      <c r="T51" s="65"/>
      <c r="U51" s="65"/>
      <c r="V51" s="65"/>
      <c r="W51" s="65"/>
      <c r="X51" s="65"/>
      <c r="Y51" s="65"/>
      <c r="Z51" s="22"/>
    </row>
    <row r="52" spans="1:34" x14ac:dyDescent="0.25">
      <c r="A52" s="22"/>
      <c r="B52" s="75"/>
      <c r="C52" s="75"/>
      <c r="D52" s="75"/>
      <c r="E52" s="75"/>
      <c r="F52" s="75"/>
      <c r="G52" s="75"/>
      <c r="H52" s="75"/>
      <c r="I52" s="75"/>
      <c r="J52" s="75"/>
      <c r="K52" s="75"/>
      <c r="L52" s="75"/>
      <c r="M52" s="75"/>
      <c r="N52" s="75"/>
      <c r="O52" s="75"/>
      <c r="P52" s="75"/>
      <c r="Q52" s="22"/>
      <c r="R52" s="65"/>
      <c r="S52" s="65"/>
      <c r="T52" s="65"/>
      <c r="U52" s="65"/>
      <c r="V52" s="65"/>
      <c r="W52" s="65"/>
      <c r="X52" s="65"/>
      <c r="Y52" s="65"/>
      <c r="Z52" s="22"/>
      <c r="AA52" s="43"/>
    </row>
    <row r="53" spans="1:34" x14ac:dyDescent="0.25">
      <c r="A53" s="22"/>
      <c r="B53" s="75"/>
      <c r="C53" s="75"/>
      <c r="D53" s="75"/>
      <c r="E53" s="75"/>
      <c r="F53" s="75"/>
      <c r="G53" s="75"/>
      <c r="H53" s="75"/>
      <c r="I53" s="75"/>
      <c r="J53" s="75"/>
      <c r="K53" s="75"/>
      <c r="L53" s="75"/>
      <c r="M53" s="75"/>
      <c r="N53" s="75"/>
      <c r="O53" s="75"/>
      <c r="P53" s="75"/>
      <c r="Q53" s="22"/>
      <c r="R53" s="65"/>
      <c r="S53" s="65"/>
      <c r="T53" s="65"/>
      <c r="U53" s="65"/>
      <c r="V53" s="65"/>
      <c r="W53" s="65"/>
      <c r="X53" s="65"/>
      <c r="Y53" s="65"/>
      <c r="Z53" s="22"/>
      <c r="AA53" s="43"/>
    </row>
    <row r="54" spans="1:34" x14ac:dyDescent="0.25">
      <c r="A54" s="22"/>
      <c r="B54" s="75"/>
      <c r="C54" s="75"/>
      <c r="D54" s="75"/>
      <c r="E54" s="75"/>
      <c r="F54" s="75"/>
      <c r="G54" s="75"/>
      <c r="H54" s="75"/>
      <c r="I54" s="75"/>
      <c r="J54" s="75"/>
      <c r="K54" s="75"/>
      <c r="L54" s="75"/>
      <c r="M54" s="75"/>
      <c r="N54" s="75"/>
      <c r="O54" s="75"/>
      <c r="P54" s="75"/>
      <c r="Q54" s="22"/>
      <c r="R54" s="65"/>
      <c r="S54" s="65"/>
      <c r="T54" s="65"/>
      <c r="U54" s="65"/>
      <c r="V54" s="65"/>
      <c r="W54" s="65"/>
      <c r="X54" s="65"/>
      <c r="Y54" s="65"/>
      <c r="Z54" s="22"/>
      <c r="AA54" s="43"/>
    </row>
    <row r="55" spans="1:34" x14ac:dyDescent="0.25">
      <c r="A55" s="22"/>
      <c r="B55" s="75"/>
      <c r="C55" s="75"/>
      <c r="D55" s="75"/>
      <c r="E55" s="75"/>
      <c r="F55" s="75"/>
      <c r="G55" s="75"/>
      <c r="H55" s="75"/>
      <c r="I55" s="75"/>
      <c r="J55" s="75"/>
      <c r="K55" s="75"/>
      <c r="L55" s="75"/>
      <c r="M55" s="75"/>
      <c r="N55" s="75"/>
      <c r="O55" s="75"/>
      <c r="P55" s="75"/>
      <c r="Q55" s="22"/>
      <c r="R55" s="65"/>
      <c r="S55" s="65"/>
      <c r="T55" s="65"/>
      <c r="U55" s="65"/>
      <c r="V55" s="65"/>
      <c r="W55" s="65"/>
      <c r="X55" s="65"/>
      <c r="Y55" s="65"/>
      <c r="Z55" s="22"/>
      <c r="AA55" s="43"/>
    </row>
    <row r="56" spans="1:34" ht="6" customHeight="1" x14ac:dyDescent="0.25">
      <c r="A56" s="22"/>
      <c r="B56" s="18"/>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34" ht="21" customHeight="1" x14ac:dyDescent="0.25">
      <c r="A57" s="68" t="s">
        <v>76</v>
      </c>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C57" s="15"/>
    </row>
    <row r="58" spans="1:34" ht="3"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31"/>
      <c r="AB58" s="31"/>
      <c r="AC58" s="31"/>
      <c r="AD58" s="31"/>
      <c r="AE58" s="31"/>
      <c r="AF58" s="31"/>
      <c r="AG58" s="31"/>
      <c r="AH58" s="31"/>
    </row>
    <row r="59" spans="1:34" x14ac:dyDescent="0.25">
      <c r="A59" s="22"/>
      <c r="B59" s="18" t="s">
        <v>85</v>
      </c>
      <c r="C59" s="22"/>
      <c r="D59" s="22"/>
      <c r="E59" s="22"/>
      <c r="F59" s="22"/>
      <c r="G59" s="22"/>
      <c r="H59" s="22"/>
      <c r="I59" s="22"/>
      <c r="J59" s="22"/>
      <c r="K59" s="22"/>
      <c r="L59" s="18"/>
      <c r="M59" s="18"/>
      <c r="N59" s="18"/>
      <c r="O59" s="18"/>
      <c r="P59" s="18"/>
      <c r="Q59" s="18"/>
      <c r="R59" s="18"/>
      <c r="S59" s="18"/>
      <c r="T59" s="18"/>
      <c r="U59" s="18"/>
      <c r="V59" s="18"/>
      <c r="W59" s="22"/>
      <c r="X59" s="22"/>
      <c r="Y59" s="22"/>
      <c r="Z59" s="22"/>
      <c r="AA59" s="31"/>
      <c r="AB59" s="31"/>
      <c r="AC59" s="31"/>
      <c r="AD59" s="31"/>
      <c r="AE59" s="31"/>
      <c r="AF59" s="31"/>
      <c r="AG59" s="31"/>
      <c r="AH59" s="31"/>
    </row>
    <row r="60" spans="1:34" x14ac:dyDescent="0.25">
      <c r="A60" s="22"/>
      <c r="B60" s="18" t="s">
        <v>82</v>
      </c>
      <c r="C60" s="22"/>
      <c r="D60" s="22"/>
      <c r="E60" s="22"/>
      <c r="F60" s="22"/>
      <c r="G60" s="22"/>
      <c r="H60" s="22"/>
      <c r="I60" s="22"/>
      <c r="J60" s="22"/>
      <c r="K60" s="22"/>
      <c r="L60" s="18"/>
      <c r="M60" s="18"/>
      <c r="N60" s="18"/>
      <c r="O60" s="18"/>
      <c r="P60" s="18"/>
      <c r="Q60" s="18"/>
      <c r="R60" s="18"/>
      <c r="S60" s="18"/>
      <c r="T60" s="18"/>
      <c r="U60" s="18"/>
      <c r="V60" s="18"/>
      <c r="W60" s="22"/>
      <c r="X60" s="22"/>
      <c r="Y60" s="22"/>
      <c r="Z60" s="22"/>
      <c r="AA60" s="31"/>
      <c r="AB60" s="31"/>
      <c r="AC60" s="31"/>
      <c r="AD60" s="31"/>
      <c r="AE60" s="31"/>
      <c r="AF60" s="31"/>
      <c r="AG60" s="31"/>
      <c r="AH60" s="31"/>
    </row>
    <row r="61" spans="1:34" ht="3" customHeight="1" x14ac:dyDescent="0.25">
      <c r="A61" s="22"/>
      <c r="B61" s="22"/>
      <c r="C61" s="22"/>
      <c r="D61" s="22"/>
      <c r="E61" s="22"/>
      <c r="F61" s="22"/>
      <c r="G61" s="22"/>
      <c r="H61" s="22"/>
      <c r="I61" s="22"/>
      <c r="J61" s="22"/>
      <c r="K61" s="22"/>
      <c r="L61" s="22"/>
      <c r="M61" s="18"/>
      <c r="N61" s="18"/>
      <c r="O61" s="18"/>
      <c r="P61" s="18"/>
      <c r="Q61" s="18"/>
      <c r="R61" s="18"/>
      <c r="S61" s="18"/>
      <c r="T61" s="18"/>
      <c r="U61" s="18"/>
      <c r="V61" s="18"/>
      <c r="W61" s="22"/>
      <c r="X61" s="22"/>
      <c r="Y61" s="22"/>
      <c r="Z61" s="22"/>
      <c r="AA61" s="31"/>
      <c r="AB61" s="31"/>
      <c r="AC61" s="31"/>
      <c r="AD61" s="31"/>
      <c r="AE61" s="31"/>
      <c r="AF61" s="31"/>
      <c r="AG61" s="31"/>
      <c r="AH61" s="31"/>
    </row>
    <row r="62" spans="1:34" x14ac:dyDescent="0.25">
      <c r="A62" s="22"/>
      <c r="B62" s="18" t="s">
        <v>127</v>
      </c>
      <c r="C62" s="22"/>
      <c r="D62" s="22"/>
      <c r="E62" s="22"/>
      <c r="F62" s="22"/>
      <c r="G62" s="22"/>
      <c r="H62" s="22"/>
      <c r="I62" s="22"/>
      <c r="J62" s="22"/>
      <c r="K62" s="22"/>
      <c r="L62" s="18"/>
      <c r="M62" s="18"/>
      <c r="N62" s="18"/>
      <c r="O62" s="18"/>
      <c r="P62" s="18"/>
      <c r="Q62" s="18"/>
      <c r="R62" s="18"/>
      <c r="S62" s="18"/>
      <c r="T62" s="18"/>
      <c r="U62" s="18"/>
      <c r="V62" s="18"/>
      <c r="W62" s="22"/>
      <c r="X62" s="22"/>
      <c r="Y62" s="22"/>
      <c r="Z62" s="22"/>
      <c r="AA62" s="31"/>
      <c r="AB62" s="31"/>
      <c r="AC62" s="31"/>
      <c r="AD62" s="31"/>
      <c r="AE62" s="31"/>
      <c r="AF62" s="31"/>
      <c r="AG62" s="31"/>
      <c r="AH62" s="31"/>
    </row>
    <row r="63" spans="1:34" x14ac:dyDescent="0.25">
      <c r="A63" s="22"/>
      <c r="B63" s="52" t="s">
        <v>77</v>
      </c>
      <c r="C63" s="52"/>
      <c r="D63" s="52"/>
      <c r="E63" s="52"/>
      <c r="F63" s="52"/>
      <c r="G63" s="52"/>
      <c r="H63" s="52"/>
      <c r="I63" s="52"/>
      <c r="J63" s="52"/>
      <c r="K63" s="52"/>
      <c r="L63" s="18"/>
      <c r="M63" s="18"/>
      <c r="N63" s="18"/>
      <c r="O63" s="18"/>
      <c r="P63" s="18"/>
      <c r="Q63" s="18"/>
      <c r="R63" s="18"/>
      <c r="S63" s="18"/>
      <c r="T63" s="18"/>
      <c r="U63" s="55" t="s">
        <v>64</v>
      </c>
      <c r="V63" s="55"/>
      <c r="W63" s="22"/>
      <c r="X63" s="55" t="s">
        <v>65</v>
      </c>
      <c r="Y63" s="55"/>
      <c r="Z63" s="22"/>
      <c r="AA63" s="31"/>
      <c r="AB63" s="31"/>
      <c r="AC63" s="31"/>
      <c r="AD63" s="31"/>
      <c r="AE63" s="31"/>
      <c r="AF63" s="31"/>
      <c r="AG63" s="31"/>
      <c r="AH63" s="31"/>
    </row>
    <row r="64" spans="1:34" ht="12" customHeight="1" x14ac:dyDescent="0.25">
      <c r="A64" s="22"/>
      <c r="B64" s="22"/>
      <c r="C64" s="22"/>
      <c r="D64" s="22"/>
      <c r="E64" s="22"/>
      <c r="F64" s="22"/>
      <c r="G64" s="22"/>
      <c r="H64" s="22"/>
      <c r="I64" s="22"/>
      <c r="J64" s="22"/>
      <c r="K64" s="22"/>
      <c r="L64" s="22"/>
      <c r="M64" s="22"/>
      <c r="N64" s="22"/>
      <c r="O64" s="22"/>
      <c r="P64" s="22"/>
      <c r="Q64" s="22"/>
      <c r="R64" s="22"/>
      <c r="S64" s="22"/>
      <c r="T64" s="22"/>
      <c r="U64" s="55"/>
      <c r="V64" s="55"/>
      <c r="W64" s="18"/>
      <c r="X64" s="55"/>
      <c r="Y64" s="55"/>
      <c r="Z64" s="22"/>
      <c r="AA64" s="31"/>
      <c r="AB64" s="31"/>
      <c r="AC64" s="31"/>
      <c r="AD64" s="31"/>
      <c r="AE64" s="31"/>
      <c r="AF64" s="31"/>
      <c r="AG64" s="31"/>
      <c r="AH64" s="31"/>
    </row>
    <row r="65" spans="1:34" ht="14.4" customHeight="1" x14ac:dyDescent="0.25">
      <c r="A65" s="22"/>
      <c r="B65" s="18" t="s">
        <v>128</v>
      </c>
      <c r="C65" s="22"/>
      <c r="D65" s="22"/>
      <c r="E65" s="22"/>
      <c r="F65" s="22"/>
      <c r="G65" s="22"/>
      <c r="H65" s="22"/>
      <c r="I65" s="22"/>
      <c r="J65" s="22"/>
      <c r="K65" s="22"/>
      <c r="L65" s="22"/>
      <c r="M65" s="22"/>
      <c r="N65" s="22"/>
      <c r="O65" s="22"/>
      <c r="P65" s="22"/>
      <c r="Q65" s="22"/>
      <c r="R65" s="22"/>
      <c r="S65" s="19" t="s">
        <v>78</v>
      </c>
      <c r="T65" s="22"/>
      <c r="U65" s="55"/>
      <c r="V65" s="55"/>
      <c r="W65" s="22"/>
      <c r="X65" s="55"/>
      <c r="Y65" s="55"/>
      <c r="Z65" s="22"/>
      <c r="AA65" s="31"/>
      <c r="AB65" s="31"/>
      <c r="AC65" s="31"/>
      <c r="AD65" s="31"/>
      <c r="AE65" s="31"/>
      <c r="AF65" s="31"/>
      <c r="AG65" s="31"/>
      <c r="AH65" s="31"/>
    </row>
    <row r="66" spans="1:34" x14ac:dyDescent="0.25">
      <c r="A66" s="22"/>
      <c r="B66" s="52"/>
      <c r="C66" s="52"/>
      <c r="D66" s="52"/>
      <c r="E66" s="52"/>
      <c r="F66" s="52"/>
      <c r="G66" s="52"/>
      <c r="H66" s="52"/>
      <c r="I66" s="52"/>
      <c r="J66" s="52"/>
      <c r="K66" s="52"/>
      <c r="L66" s="52"/>
      <c r="M66" s="52"/>
      <c r="N66" s="52"/>
      <c r="O66" s="52"/>
      <c r="P66" s="52"/>
      <c r="Q66" s="52"/>
      <c r="R66" s="22"/>
      <c r="S66" s="20"/>
      <c r="T66" s="22"/>
      <c r="U66" s="54" t="str">
        <f>IFERROR(VLOOKUP(B66,Data!B31:H86,3,0),"")</f>
        <v/>
      </c>
      <c r="V66" s="54"/>
      <c r="W66" s="22"/>
      <c r="X66" s="53" t="str">
        <f>IF(ISNUMBER(S66),S66*U66,"")</f>
        <v/>
      </c>
      <c r="Y66" s="53"/>
      <c r="Z66" s="22"/>
    </row>
    <row r="67" spans="1:34" ht="3" customHeight="1"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34" x14ac:dyDescent="0.25">
      <c r="A68" s="22"/>
      <c r="B68" s="52"/>
      <c r="C68" s="52"/>
      <c r="D68" s="52"/>
      <c r="E68" s="52"/>
      <c r="F68" s="52"/>
      <c r="G68" s="52"/>
      <c r="H68" s="52"/>
      <c r="I68" s="52"/>
      <c r="J68" s="52"/>
      <c r="K68" s="52"/>
      <c r="L68" s="52"/>
      <c r="M68" s="52"/>
      <c r="N68" s="52"/>
      <c r="O68" s="52"/>
      <c r="P68" s="52"/>
      <c r="Q68" s="52"/>
      <c r="R68" s="22"/>
      <c r="S68" s="20"/>
      <c r="T68" s="22"/>
      <c r="U68" s="54" t="str">
        <f>IFERROR(VLOOKUP(B68,Data!B33:H88,3,0),"")</f>
        <v/>
      </c>
      <c r="V68" s="54"/>
      <c r="W68" s="22"/>
      <c r="X68" s="53" t="str">
        <f>IF(ISNUMBER(S68),S68*U68,"")</f>
        <v/>
      </c>
      <c r="Y68" s="53"/>
      <c r="Z68" s="22"/>
    </row>
    <row r="69" spans="1:34" ht="3"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34" x14ac:dyDescent="0.25">
      <c r="A70" s="22"/>
      <c r="B70" s="52"/>
      <c r="C70" s="52"/>
      <c r="D70" s="52"/>
      <c r="E70" s="52"/>
      <c r="F70" s="52"/>
      <c r="G70" s="52"/>
      <c r="H70" s="52"/>
      <c r="I70" s="52"/>
      <c r="J70" s="52"/>
      <c r="K70" s="52"/>
      <c r="L70" s="52"/>
      <c r="M70" s="52"/>
      <c r="N70" s="52"/>
      <c r="O70" s="52"/>
      <c r="P70" s="52"/>
      <c r="Q70" s="52"/>
      <c r="R70" s="22"/>
      <c r="S70" s="20"/>
      <c r="T70" s="22"/>
      <c r="U70" s="54" t="str">
        <f>IFERROR(VLOOKUP(B70,Data!B35:H90,3,0),"")</f>
        <v/>
      </c>
      <c r="V70" s="54"/>
      <c r="W70" s="22"/>
      <c r="X70" s="53" t="str">
        <f>IF(ISNUMBER(S70),S70*U70,"")</f>
        <v/>
      </c>
      <c r="Y70" s="53"/>
      <c r="Z70" s="22"/>
    </row>
    <row r="71" spans="1:34" ht="3"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34" x14ac:dyDescent="0.25">
      <c r="A72" s="22"/>
      <c r="B72" s="52"/>
      <c r="C72" s="52"/>
      <c r="D72" s="52"/>
      <c r="E72" s="52"/>
      <c r="F72" s="52"/>
      <c r="G72" s="52"/>
      <c r="H72" s="52"/>
      <c r="I72" s="52"/>
      <c r="J72" s="52"/>
      <c r="K72" s="52"/>
      <c r="L72" s="52"/>
      <c r="M72" s="52"/>
      <c r="N72" s="52"/>
      <c r="O72" s="52"/>
      <c r="P72" s="52"/>
      <c r="Q72" s="52"/>
      <c r="R72" s="22"/>
      <c r="S72" s="20"/>
      <c r="T72" s="22"/>
      <c r="U72" s="54" t="str">
        <f>IFERROR(VLOOKUP(B72,Data!B37:H92,3,0),"")</f>
        <v/>
      </c>
      <c r="V72" s="54"/>
      <c r="W72" s="22"/>
      <c r="X72" s="53" t="str">
        <f>IF(ISNUMBER(S72),S72*U72,"")</f>
        <v/>
      </c>
      <c r="Y72" s="53"/>
      <c r="Z72" s="22"/>
    </row>
    <row r="73" spans="1:34" ht="3" customHeight="1"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34" x14ac:dyDescent="0.25">
      <c r="A74" s="22"/>
      <c r="B74" s="18" t="s">
        <v>135</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34" x14ac:dyDescent="0.25">
      <c r="A75" s="22"/>
      <c r="B75" s="52"/>
      <c r="C75" s="52"/>
      <c r="D75" s="52"/>
      <c r="E75" s="52"/>
      <c r="F75" s="52"/>
      <c r="G75" s="52"/>
      <c r="H75" s="52"/>
      <c r="I75" s="52"/>
      <c r="J75" s="52"/>
      <c r="K75" s="52"/>
      <c r="L75" s="52"/>
      <c r="M75" s="52"/>
      <c r="N75" s="52"/>
      <c r="O75" s="52"/>
      <c r="P75" s="52"/>
      <c r="Q75" s="52"/>
      <c r="R75" s="22"/>
      <c r="S75" s="20"/>
      <c r="T75" s="22"/>
      <c r="U75" s="54" t="str">
        <f>IFERROR(VLOOKUP(B75,Data!B36:H88,3,0),"")</f>
        <v/>
      </c>
      <c r="V75" s="54"/>
      <c r="W75" s="22"/>
      <c r="X75" s="53" t="str">
        <f>IF(ISNUMBER(S75),S75*U75,"")</f>
        <v/>
      </c>
      <c r="Y75" s="53"/>
      <c r="Z75" s="22"/>
    </row>
    <row r="76" spans="1:34" ht="3"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34" x14ac:dyDescent="0.25">
      <c r="A77" s="22"/>
      <c r="B77" s="18" t="s">
        <v>84</v>
      </c>
      <c r="C77" s="22"/>
      <c r="D77" s="22"/>
      <c r="E77" s="22"/>
      <c r="F77" s="22"/>
      <c r="G77" s="22"/>
      <c r="H77" s="22"/>
      <c r="I77" s="22"/>
      <c r="J77" s="22"/>
      <c r="K77" s="22"/>
      <c r="L77" s="22"/>
      <c r="M77" s="22"/>
      <c r="N77" s="22"/>
      <c r="O77" s="22"/>
      <c r="P77" s="22"/>
      <c r="Q77" s="22"/>
      <c r="R77" s="18"/>
      <c r="S77" s="22"/>
      <c r="T77" s="22"/>
      <c r="U77" s="22"/>
      <c r="V77" s="22"/>
      <c r="W77" s="22"/>
      <c r="X77" s="22"/>
      <c r="Y77" s="22"/>
      <c r="Z77" s="22"/>
    </row>
    <row r="78" spans="1:34" ht="3"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34" ht="21" customHeight="1" x14ac:dyDescent="0.25">
      <c r="A79" s="68" t="s">
        <v>89</v>
      </c>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34" ht="3"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25">
      <c r="A81" s="22"/>
      <c r="B81" s="18" t="s">
        <v>98</v>
      </c>
      <c r="C81" s="22"/>
      <c r="D81" s="22"/>
      <c r="E81" s="22"/>
      <c r="F81" s="22"/>
      <c r="G81" s="22"/>
      <c r="H81" s="22"/>
      <c r="I81" s="22"/>
      <c r="J81" s="22"/>
      <c r="K81" s="18" t="s">
        <v>100</v>
      </c>
      <c r="L81" s="22"/>
      <c r="M81" s="22"/>
      <c r="N81" s="22"/>
      <c r="O81" s="22"/>
      <c r="P81" s="22"/>
      <c r="Q81" s="22"/>
      <c r="R81" s="22"/>
      <c r="S81" s="22"/>
      <c r="T81" s="22"/>
      <c r="U81" s="22"/>
      <c r="V81" s="22"/>
      <c r="W81" s="22"/>
      <c r="X81" s="22"/>
      <c r="Y81" s="22"/>
      <c r="Z81" s="22"/>
    </row>
    <row r="82" spans="1:26" x14ac:dyDescent="0.25">
      <c r="A82" s="22"/>
      <c r="B82" s="77"/>
      <c r="C82" s="77"/>
      <c r="D82" s="77"/>
      <c r="E82" s="77"/>
      <c r="F82" s="77"/>
      <c r="G82" s="77"/>
      <c r="H82" s="77"/>
      <c r="I82" s="77"/>
      <c r="J82" s="22"/>
      <c r="K82" s="75"/>
      <c r="L82" s="75"/>
      <c r="M82" s="75"/>
      <c r="N82" s="75"/>
      <c r="O82" s="75"/>
      <c r="P82" s="75"/>
      <c r="Q82" s="75"/>
      <c r="R82" s="75"/>
      <c r="S82" s="75"/>
      <c r="T82" s="75"/>
      <c r="U82" s="75"/>
      <c r="V82" s="75"/>
      <c r="W82" s="75"/>
      <c r="X82" s="75"/>
      <c r="Y82" s="75"/>
      <c r="Z82" s="22"/>
    </row>
    <row r="83" spans="1:26" ht="3" customHeight="1" x14ac:dyDescent="0.25">
      <c r="A83" s="22"/>
      <c r="B83" s="22"/>
      <c r="C83" s="22"/>
      <c r="D83" s="22"/>
      <c r="E83" s="22"/>
      <c r="F83" s="22"/>
      <c r="G83" s="22"/>
      <c r="H83" s="22"/>
      <c r="I83" s="22"/>
      <c r="J83" s="22"/>
      <c r="K83" s="75"/>
      <c r="L83" s="75"/>
      <c r="M83" s="75"/>
      <c r="N83" s="75"/>
      <c r="O83" s="75"/>
      <c r="P83" s="75"/>
      <c r="Q83" s="75"/>
      <c r="R83" s="75"/>
      <c r="S83" s="75"/>
      <c r="T83" s="75"/>
      <c r="U83" s="75"/>
      <c r="V83" s="75"/>
      <c r="W83" s="75"/>
      <c r="X83" s="75"/>
      <c r="Y83" s="75"/>
      <c r="Z83" s="22"/>
    </row>
    <row r="84" spans="1:26" ht="14.4" customHeight="1" x14ac:dyDescent="0.25">
      <c r="A84" s="22"/>
      <c r="B84" s="65" t="s">
        <v>99</v>
      </c>
      <c r="C84" s="65"/>
      <c r="D84" s="65"/>
      <c r="E84" s="65"/>
      <c r="F84" s="65"/>
      <c r="G84" s="65"/>
      <c r="H84" s="65"/>
      <c r="I84" s="65"/>
      <c r="J84" s="22"/>
      <c r="K84" s="75"/>
      <c r="L84" s="75"/>
      <c r="M84" s="75"/>
      <c r="N84" s="75"/>
      <c r="O84" s="75"/>
      <c r="P84" s="75"/>
      <c r="Q84" s="75"/>
      <c r="R84" s="75"/>
      <c r="S84" s="75"/>
      <c r="T84" s="75"/>
      <c r="U84" s="75"/>
      <c r="V84" s="75"/>
      <c r="W84" s="75"/>
      <c r="X84" s="75"/>
      <c r="Y84" s="75"/>
      <c r="Z84" s="22"/>
    </row>
    <row r="85" spans="1:26" x14ac:dyDescent="0.25">
      <c r="A85" s="22"/>
      <c r="B85" s="65"/>
      <c r="C85" s="65"/>
      <c r="D85" s="65"/>
      <c r="E85" s="65"/>
      <c r="F85" s="65"/>
      <c r="G85" s="65"/>
      <c r="H85" s="65"/>
      <c r="I85" s="65"/>
      <c r="J85" s="22"/>
      <c r="K85" s="75"/>
      <c r="L85" s="75"/>
      <c r="M85" s="75"/>
      <c r="N85" s="75"/>
      <c r="O85" s="75"/>
      <c r="P85" s="75"/>
      <c r="Q85" s="75"/>
      <c r="R85" s="75"/>
      <c r="S85" s="75"/>
      <c r="T85" s="75"/>
      <c r="U85" s="75"/>
      <c r="V85" s="75"/>
      <c r="W85" s="75"/>
      <c r="X85" s="75"/>
      <c r="Y85" s="75"/>
      <c r="Z85" s="22"/>
    </row>
    <row r="86" spans="1:26" x14ac:dyDescent="0.25">
      <c r="A86" s="22"/>
      <c r="B86" s="65"/>
      <c r="C86" s="65"/>
      <c r="D86" s="65"/>
      <c r="E86" s="65"/>
      <c r="F86" s="65"/>
      <c r="G86" s="65"/>
      <c r="H86" s="65"/>
      <c r="I86" s="65"/>
      <c r="J86" s="22"/>
      <c r="K86" s="75"/>
      <c r="L86" s="75"/>
      <c r="M86" s="75"/>
      <c r="N86" s="75"/>
      <c r="O86" s="75"/>
      <c r="P86" s="75"/>
      <c r="Q86" s="75"/>
      <c r="R86" s="75"/>
      <c r="S86" s="75"/>
      <c r="T86" s="75"/>
      <c r="U86" s="75"/>
      <c r="V86" s="75"/>
      <c r="W86" s="75"/>
      <c r="X86" s="75"/>
      <c r="Y86" s="75"/>
      <c r="Z86" s="22"/>
    </row>
    <row r="87" spans="1:26" x14ac:dyDescent="0.25">
      <c r="A87" s="22"/>
      <c r="B87" s="65"/>
      <c r="C87" s="65"/>
      <c r="D87" s="65"/>
      <c r="E87" s="65"/>
      <c r="F87" s="65"/>
      <c r="G87" s="65"/>
      <c r="H87" s="65"/>
      <c r="I87" s="65"/>
      <c r="J87" s="22"/>
      <c r="K87" s="75"/>
      <c r="L87" s="75"/>
      <c r="M87" s="75"/>
      <c r="N87" s="75"/>
      <c r="O87" s="75"/>
      <c r="P87" s="75"/>
      <c r="Q87" s="75"/>
      <c r="R87" s="75"/>
      <c r="S87" s="75"/>
      <c r="T87" s="75"/>
      <c r="U87" s="75"/>
      <c r="V87" s="75"/>
      <c r="W87" s="75"/>
      <c r="X87" s="75"/>
      <c r="Y87" s="75"/>
      <c r="Z87" s="22"/>
    </row>
    <row r="88" spans="1:26" x14ac:dyDescent="0.25">
      <c r="A88" s="22"/>
      <c r="B88" s="22"/>
      <c r="C88" s="22"/>
      <c r="D88" s="22"/>
      <c r="E88" s="22"/>
      <c r="F88" s="22"/>
      <c r="G88" s="22"/>
      <c r="H88" s="22"/>
      <c r="I88" s="22"/>
      <c r="J88" s="22"/>
      <c r="K88" s="75"/>
      <c r="L88" s="75"/>
      <c r="M88" s="75"/>
      <c r="N88" s="75"/>
      <c r="O88" s="75"/>
      <c r="P88" s="75"/>
      <c r="Q88" s="75"/>
      <c r="R88" s="75"/>
      <c r="S88" s="75"/>
      <c r="T88" s="75"/>
      <c r="U88" s="75"/>
      <c r="V88" s="75"/>
      <c r="W88" s="75"/>
      <c r="X88" s="75"/>
      <c r="Y88" s="75"/>
      <c r="Z88" s="22"/>
    </row>
    <row r="89" spans="1:26" ht="3"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21" customHeight="1" x14ac:dyDescent="0.25">
      <c r="A90" s="68" t="s">
        <v>87</v>
      </c>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3"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25">
      <c r="A92" s="22"/>
      <c r="B92" s="18" t="s">
        <v>107</v>
      </c>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4" customHeight="1" x14ac:dyDescent="0.25">
      <c r="A93" s="22"/>
      <c r="B93" s="75" t="s">
        <v>218</v>
      </c>
      <c r="C93" s="75"/>
      <c r="D93" s="75"/>
      <c r="E93" s="75"/>
      <c r="F93" s="75"/>
      <c r="G93" s="75"/>
      <c r="H93" s="75"/>
      <c r="I93" s="75"/>
      <c r="J93" s="75"/>
      <c r="K93" s="75"/>
      <c r="L93" s="75"/>
      <c r="M93" s="75"/>
      <c r="N93" s="22"/>
      <c r="O93" s="65" t="s">
        <v>108</v>
      </c>
      <c r="P93" s="65"/>
      <c r="Q93" s="65"/>
      <c r="R93" s="65"/>
      <c r="S93" s="65"/>
      <c r="T93" s="65"/>
      <c r="U93" s="65"/>
      <c r="V93" s="65"/>
      <c r="W93" s="65"/>
      <c r="X93" s="65"/>
      <c r="Y93" s="65"/>
      <c r="Z93" s="22"/>
    </row>
    <row r="94" spans="1:26" x14ac:dyDescent="0.25">
      <c r="A94" s="22"/>
      <c r="B94" s="75"/>
      <c r="C94" s="75"/>
      <c r="D94" s="75"/>
      <c r="E94" s="75"/>
      <c r="F94" s="75"/>
      <c r="G94" s="75"/>
      <c r="H94" s="75"/>
      <c r="I94" s="75"/>
      <c r="J94" s="75"/>
      <c r="K94" s="75"/>
      <c r="L94" s="75"/>
      <c r="M94" s="75"/>
      <c r="N94" s="22"/>
      <c r="O94" s="65"/>
      <c r="P94" s="65"/>
      <c r="Q94" s="65"/>
      <c r="R94" s="65"/>
      <c r="S94" s="65"/>
      <c r="T94" s="65"/>
      <c r="U94" s="65"/>
      <c r="V94" s="65"/>
      <c r="W94" s="65"/>
      <c r="X94" s="65"/>
      <c r="Y94" s="65"/>
      <c r="Z94" s="22"/>
    </row>
    <row r="95" spans="1:26" x14ac:dyDescent="0.25">
      <c r="A95" s="22"/>
      <c r="B95" s="75"/>
      <c r="C95" s="75"/>
      <c r="D95" s="75"/>
      <c r="E95" s="75"/>
      <c r="F95" s="75"/>
      <c r="G95" s="75"/>
      <c r="H95" s="75"/>
      <c r="I95" s="75"/>
      <c r="J95" s="75"/>
      <c r="K95" s="75"/>
      <c r="L95" s="75"/>
      <c r="M95" s="75"/>
      <c r="N95" s="22"/>
      <c r="O95" s="65"/>
      <c r="P95" s="65"/>
      <c r="Q95" s="65"/>
      <c r="R95" s="65"/>
      <c r="S95" s="65"/>
      <c r="T95" s="65"/>
      <c r="U95" s="65"/>
      <c r="V95" s="65"/>
      <c r="W95" s="65"/>
      <c r="X95" s="65"/>
      <c r="Y95" s="65"/>
      <c r="Z95" s="22"/>
    </row>
    <row r="96" spans="1:26" ht="3" customHeight="1" x14ac:dyDescent="0.25">
      <c r="A96" s="22"/>
      <c r="B96" s="75"/>
      <c r="C96" s="75"/>
      <c r="D96" s="75"/>
      <c r="E96" s="75"/>
      <c r="F96" s="75"/>
      <c r="G96" s="75"/>
      <c r="H96" s="75"/>
      <c r="I96" s="75"/>
      <c r="J96" s="75"/>
      <c r="K96" s="75"/>
      <c r="L96" s="75"/>
      <c r="M96" s="75"/>
      <c r="N96" s="22"/>
      <c r="O96" s="22"/>
      <c r="P96" s="22"/>
      <c r="Q96" s="22"/>
      <c r="R96" s="22"/>
      <c r="S96" s="22"/>
      <c r="T96" s="22"/>
      <c r="U96" s="22"/>
      <c r="V96" s="22"/>
      <c r="W96" s="22"/>
      <c r="X96" s="22"/>
      <c r="Y96" s="22"/>
      <c r="Z96" s="22"/>
    </row>
    <row r="97" spans="1:26" x14ac:dyDescent="0.25">
      <c r="A97" s="22"/>
      <c r="B97" s="75"/>
      <c r="C97" s="75"/>
      <c r="D97" s="75"/>
      <c r="E97" s="75"/>
      <c r="F97" s="75"/>
      <c r="G97" s="75"/>
      <c r="H97" s="75"/>
      <c r="I97" s="75"/>
      <c r="J97" s="75"/>
      <c r="K97" s="75"/>
      <c r="L97" s="75"/>
      <c r="M97" s="75"/>
      <c r="N97" s="22"/>
      <c r="O97" s="65" t="s">
        <v>110</v>
      </c>
      <c r="P97" s="65"/>
      <c r="Q97" s="65"/>
      <c r="R97" s="65"/>
      <c r="S97" s="65"/>
      <c r="T97" s="65"/>
      <c r="U97" s="65"/>
      <c r="V97" s="65"/>
      <c r="W97" s="65"/>
      <c r="X97" s="65"/>
      <c r="Y97" s="65"/>
      <c r="Z97" s="22"/>
    </row>
    <row r="98" spans="1:26" x14ac:dyDescent="0.25">
      <c r="A98" s="22"/>
      <c r="B98" s="75"/>
      <c r="C98" s="75"/>
      <c r="D98" s="75"/>
      <c r="E98" s="75"/>
      <c r="F98" s="75"/>
      <c r="G98" s="75"/>
      <c r="H98" s="75"/>
      <c r="I98" s="75"/>
      <c r="J98" s="75"/>
      <c r="K98" s="75"/>
      <c r="L98" s="75"/>
      <c r="M98" s="75"/>
      <c r="N98" s="22"/>
      <c r="O98" s="65"/>
      <c r="P98" s="65"/>
      <c r="Q98" s="65"/>
      <c r="R98" s="65"/>
      <c r="S98" s="65"/>
      <c r="T98" s="65"/>
      <c r="U98" s="65"/>
      <c r="V98" s="65"/>
      <c r="W98" s="65"/>
      <c r="X98" s="65"/>
      <c r="Y98" s="65"/>
      <c r="Z98" s="22"/>
    </row>
    <row r="99" spans="1:26" x14ac:dyDescent="0.25">
      <c r="A99" s="22"/>
      <c r="B99" s="75"/>
      <c r="C99" s="75"/>
      <c r="D99" s="75"/>
      <c r="E99" s="75"/>
      <c r="F99" s="75"/>
      <c r="G99" s="75"/>
      <c r="H99" s="75"/>
      <c r="I99" s="75"/>
      <c r="J99" s="75"/>
      <c r="K99" s="75"/>
      <c r="L99" s="75"/>
      <c r="M99" s="75"/>
      <c r="N99" s="22"/>
      <c r="O99" s="65"/>
      <c r="P99" s="65"/>
      <c r="Q99" s="65"/>
      <c r="R99" s="65"/>
      <c r="S99" s="65"/>
      <c r="T99" s="65"/>
      <c r="U99" s="65"/>
      <c r="V99" s="65"/>
      <c r="W99" s="65"/>
      <c r="X99" s="65"/>
      <c r="Y99" s="65"/>
      <c r="Z99" s="22"/>
    </row>
    <row r="100" spans="1:26" ht="3"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21" customHeight="1" x14ac:dyDescent="0.25">
      <c r="A101" s="68" t="s">
        <v>104</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3" customHeight="1" x14ac:dyDescent="0.2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22"/>
      <c r="X102" s="22"/>
      <c r="Y102" s="22"/>
      <c r="Z102" s="22"/>
    </row>
    <row r="103" spans="1:26" x14ac:dyDescent="0.25">
      <c r="A103" s="41"/>
      <c r="B103" s="103" t="s">
        <v>103</v>
      </c>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41"/>
    </row>
    <row r="104" spans="1:26" ht="15.6" customHeight="1" x14ac:dyDescent="0.25">
      <c r="A104" s="41"/>
      <c r="B104" s="41"/>
      <c r="C104" s="41"/>
      <c r="D104" s="41"/>
      <c r="E104" s="41"/>
      <c r="F104" s="41"/>
      <c r="G104" s="41"/>
      <c r="H104" s="41"/>
      <c r="I104" s="41"/>
      <c r="J104" s="41"/>
      <c r="K104" s="41"/>
      <c r="L104" s="41"/>
      <c r="M104" s="41"/>
      <c r="N104" s="41"/>
      <c r="O104" s="41"/>
      <c r="P104" s="41"/>
      <c r="Q104" s="41"/>
      <c r="R104" s="41"/>
      <c r="S104" s="41"/>
      <c r="T104" s="41"/>
      <c r="U104" s="55" t="s">
        <v>64</v>
      </c>
      <c r="V104" s="55"/>
      <c r="W104" s="22"/>
      <c r="X104" s="55" t="s">
        <v>65</v>
      </c>
      <c r="Y104" s="55"/>
      <c r="Z104" s="41"/>
    </row>
    <row r="105" spans="1:26" ht="14.4" customHeight="1" x14ac:dyDescent="0.25">
      <c r="A105" s="22"/>
      <c r="B105" s="18" t="s">
        <v>102</v>
      </c>
      <c r="C105" s="37"/>
      <c r="D105" s="37"/>
      <c r="E105" s="37"/>
      <c r="F105" s="37"/>
      <c r="G105" s="37"/>
      <c r="H105" s="37"/>
      <c r="I105" s="37"/>
      <c r="J105" s="37"/>
      <c r="K105" s="37"/>
      <c r="L105" s="19"/>
      <c r="M105" s="37"/>
      <c r="N105" s="37"/>
      <c r="O105" s="37"/>
      <c r="P105" s="37"/>
      <c r="Q105" s="37"/>
      <c r="R105" s="37"/>
      <c r="S105" s="19" t="s">
        <v>78</v>
      </c>
      <c r="T105" s="37"/>
      <c r="U105" s="55"/>
      <c r="V105" s="55"/>
      <c r="W105" s="22"/>
      <c r="X105" s="55"/>
      <c r="Y105" s="55"/>
      <c r="Z105" s="37"/>
    </row>
    <row r="106" spans="1:26" ht="14.4" customHeight="1" x14ac:dyDescent="0.25">
      <c r="A106" s="22"/>
      <c r="B106" s="52"/>
      <c r="C106" s="52"/>
      <c r="D106" s="52"/>
      <c r="E106" s="52"/>
      <c r="F106" s="52"/>
      <c r="G106" s="52"/>
      <c r="H106" s="52"/>
      <c r="I106" s="52"/>
      <c r="J106" s="52"/>
      <c r="K106" s="52"/>
      <c r="L106" s="52"/>
      <c r="M106" s="52"/>
      <c r="N106" s="52"/>
      <c r="O106" s="52"/>
      <c r="P106" s="52"/>
      <c r="Q106" s="52"/>
      <c r="R106" s="22"/>
      <c r="S106" s="20"/>
      <c r="T106" s="22"/>
      <c r="U106" s="54" t="str">
        <f>IFERROR(VLOOKUP(B106,[1]Data!$K$20:$L$32,2,0),"")</f>
        <v/>
      </c>
      <c r="V106" s="54"/>
      <c r="W106" s="22"/>
      <c r="X106" s="54" t="str">
        <f>IF(ISNUMBER(S106),S106*U106,"")</f>
        <v/>
      </c>
      <c r="Y106" s="54"/>
      <c r="Z106" s="37"/>
    </row>
    <row r="107" spans="1:26" ht="3" customHeight="1" x14ac:dyDescent="0.25">
      <c r="A107" s="22"/>
      <c r="B107" s="22"/>
      <c r="C107" s="22"/>
      <c r="D107" s="22"/>
      <c r="E107" s="22"/>
      <c r="F107" s="22"/>
      <c r="G107" s="22"/>
      <c r="H107" s="22"/>
      <c r="I107" s="22"/>
      <c r="J107" s="22"/>
      <c r="K107" s="22"/>
      <c r="L107" s="22"/>
      <c r="M107" s="37"/>
      <c r="N107" s="22"/>
      <c r="O107" s="22"/>
      <c r="P107" s="22"/>
      <c r="Q107" s="22"/>
      <c r="R107" s="22"/>
      <c r="S107" s="22"/>
      <c r="T107" s="22"/>
      <c r="U107" s="22"/>
      <c r="V107" s="22"/>
      <c r="W107" s="22"/>
      <c r="X107" s="22"/>
      <c r="Y107" s="37"/>
      <c r="Z107" s="37"/>
    </row>
    <row r="108" spans="1:26" ht="14.4" customHeight="1" x14ac:dyDescent="0.25">
      <c r="A108" s="22"/>
      <c r="B108" s="52"/>
      <c r="C108" s="52"/>
      <c r="D108" s="52"/>
      <c r="E108" s="52"/>
      <c r="F108" s="52"/>
      <c r="G108" s="52"/>
      <c r="H108" s="52"/>
      <c r="I108" s="52"/>
      <c r="J108" s="52"/>
      <c r="K108" s="52"/>
      <c r="L108" s="52"/>
      <c r="M108" s="52"/>
      <c r="N108" s="52"/>
      <c r="O108" s="52"/>
      <c r="P108" s="52"/>
      <c r="Q108" s="52"/>
      <c r="R108" s="22"/>
      <c r="S108" s="20"/>
      <c r="T108" s="22"/>
      <c r="U108" s="54" t="str">
        <f>IFERROR(VLOOKUP(B108,[1]Data!$K$20:$L$32,2,0),"")</f>
        <v/>
      </c>
      <c r="V108" s="54"/>
      <c r="W108" s="22"/>
      <c r="X108" s="54" t="str">
        <f>IF(ISNUMBER(S108),S108*U108,"")</f>
        <v/>
      </c>
      <c r="Y108" s="54"/>
      <c r="Z108" s="37"/>
    </row>
    <row r="109" spans="1:26" ht="3" customHeight="1" x14ac:dyDescent="0.25">
      <c r="A109" s="22"/>
      <c r="B109" s="22"/>
      <c r="C109" s="22"/>
      <c r="D109" s="22"/>
      <c r="E109" s="22"/>
      <c r="F109" s="22"/>
      <c r="G109" s="22"/>
      <c r="H109" s="22"/>
      <c r="I109" s="22"/>
      <c r="J109" s="22"/>
      <c r="K109" s="22"/>
      <c r="L109" s="22"/>
      <c r="M109" s="37"/>
      <c r="N109" s="22"/>
      <c r="O109" s="22"/>
      <c r="P109" s="22"/>
      <c r="Q109" s="22"/>
      <c r="R109" s="22"/>
      <c r="S109" s="22"/>
      <c r="T109" s="22"/>
      <c r="U109" s="22"/>
      <c r="V109" s="22"/>
      <c r="W109" s="22"/>
      <c r="X109" s="22"/>
      <c r="Y109" s="37"/>
      <c r="Z109" s="37"/>
    </row>
    <row r="110" spans="1:26" ht="14.4" customHeight="1" x14ac:dyDescent="0.25">
      <c r="A110" s="22"/>
      <c r="B110" s="52"/>
      <c r="C110" s="52"/>
      <c r="D110" s="52"/>
      <c r="E110" s="52"/>
      <c r="F110" s="52"/>
      <c r="G110" s="52"/>
      <c r="H110" s="52"/>
      <c r="I110" s="52"/>
      <c r="J110" s="52"/>
      <c r="K110" s="52"/>
      <c r="L110" s="52"/>
      <c r="M110" s="52"/>
      <c r="N110" s="52"/>
      <c r="O110" s="52"/>
      <c r="P110" s="52"/>
      <c r="Q110" s="52"/>
      <c r="R110" s="22"/>
      <c r="S110" s="20"/>
      <c r="T110" s="22"/>
      <c r="U110" s="54" t="str">
        <f>IFERROR(VLOOKUP(B110,[1]Data!$K$20:$L$32,2,0),"")</f>
        <v/>
      </c>
      <c r="V110" s="54"/>
      <c r="W110" s="22"/>
      <c r="X110" s="54" t="str">
        <f>IF(ISNUMBER(S110),S110*U110,"")</f>
        <v/>
      </c>
      <c r="Y110" s="54"/>
      <c r="Z110" s="37"/>
    </row>
    <row r="111" spans="1:26" ht="3" customHeight="1" x14ac:dyDescent="0.25">
      <c r="A111" s="22"/>
      <c r="B111" s="22"/>
      <c r="C111" s="22"/>
      <c r="D111" s="22"/>
      <c r="E111" s="22"/>
      <c r="F111" s="22"/>
      <c r="G111" s="22"/>
      <c r="H111" s="22"/>
      <c r="I111" s="22"/>
      <c r="J111" s="22"/>
      <c r="K111" s="22"/>
      <c r="L111" s="22"/>
      <c r="M111" s="37"/>
      <c r="N111" s="22"/>
      <c r="O111" s="22"/>
      <c r="P111" s="22"/>
      <c r="Q111" s="22"/>
      <c r="R111" s="22"/>
      <c r="S111" s="22"/>
      <c r="T111" s="22"/>
      <c r="U111" s="22"/>
      <c r="V111" s="22"/>
      <c r="W111" s="22"/>
      <c r="X111" s="22"/>
      <c r="Y111" s="37"/>
      <c r="Z111" s="37"/>
    </row>
    <row r="112" spans="1:26" ht="14.4" customHeight="1" x14ac:dyDescent="0.25">
      <c r="A112" s="22"/>
      <c r="B112" s="52"/>
      <c r="C112" s="52"/>
      <c r="D112" s="52"/>
      <c r="E112" s="52"/>
      <c r="F112" s="52"/>
      <c r="G112" s="52"/>
      <c r="H112" s="52"/>
      <c r="I112" s="52"/>
      <c r="J112" s="52"/>
      <c r="K112" s="52"/>
      <c r="L112" s="52"/>
      <c r="M112" s="52"/>
      <c r="N112" s="52"/>
      <c r="O112" s="52"/>
      <c r="P112" s="52"/>
      <c r="Q112" s="52"/>
      <c r="R112" s="22"/>
      <c r="S112" s="20"/>
      <c r="T112" s="22"/>
      <c r="U112" s="54" t="str">
        <f>IFERROR(VLOOKUP(B112,[1]Data!$K$20:$L$32,2,0),"")</f>
        <v/>
      </c>
      <c r="V112" s="54"/>
      <c r="W112" s="22"/>
      <c r="X112" s="54" t="str">
        <f>IF(ISNUMBER(S112),S112*U112,"")</f>
        <v/>
      </c>
      <c r="Y112" s="54"/>
      <c r="Z112" s="37"/>
    </row>
    <row r="113" spans="1:30" ht="3" customHeight="1" x14ac:dyDescent="0.25">
      <c r="A113" s="22"/>
      <c r="B113" s="18"/>
      <c r="C113" s="18"/>
      <c r="D113" s="18"/>
      <c r="E113" s="18"/>
      <c r="F113" s="18"/>
      <c r="G113" s="18"/>
      <c r="H113" s="18"/>
      <c r="I113" s="18"/>
      <c r="J113" s="18"/>
      <c r="K113" s="22"/>
      <c r="L113" s="22"/>
      <c r="M113" s="22"/>
      <c r="N113" s="22"/>
      <c r="O113" s="22"/>
      <c r="P113" s="22"/>
      <c r="Q113" s="22"/>
      <c r="R113" s="22"/>
      <c r="S113" s="37"/>
      <c r="T113" s="37"/>
      <c r="U113" s="37"/>
      <c r="V113" s="37"/>
      <c r="W113" s="37"/>
      <c r="X113" s="37"/>
      <c r="Y113" s="37"/>
      <c r="Z113" s="37"/>
    </row>
    <row r="114" spans="1:30" x14ac:dyDescent="0.25">
      <c r="A114" s="22"/>
      <c r="B114" s="18" t="s">
        <v>105</v>
      </c>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30" ht="3" customHeight="1" x14ac:dyDescent="0.25">
      <c r="A115" s="22"/>
      <c r="B115" s="75"/>
      <c r="C115" s="75"/>
      <c r="D115" s="75"/>
      <c r="E115" s="75"/>
      <c r="F115" s="75"/>
      <c r="G115" s="75"/>
      <c r="H115" s="75"/>
      <c r="I115" s="75"/>
      <c r="J115" s="75"/>
      <c r="K115" s="75"/>
      <c r="L115" s="75"/>
      <c r="M115" s="75"/>
      <c r="N115" s="75"/>
      <c r="O115" s="75"/>
      <c r="P115" s="75"/>
      <c r="Q115" s="22"/>
      <c r="R115" s="22"/>
      <c r="S115" s="22"/>
      <c r="T115" s="22"/>
      <c r="U115" s="22"/>
      <c r="V115" s="22"/>
      <c r="W115" s="22"/>
      <c r="X115" s="22"/>
      <c r="Y115" s="22"/>
      <c r="Z115" s="22"/>
    </row>
    <row r="116" spans="1:30" ht="14.1" customHeight="1" x14ac:dyDescent="0.25">
      <c r="A116" s="22"/>
      <c r="B116" s="75"/>
      <c r="C116" s="75"/>
      <c r="D116" s="75"/>
      <c r="E116" s="75"/>
      <c r="F116" s="75"/>
      <c r="G116" s="75"/>
      <c r="H116" s="75"/>
      <c r="I116" s="75"/>
      <c r="J116" s="75"/>
      <c r="K116" s="75"/>
      <c r="L116" s="75"/>
      <c r="M116" s="75"/>
      <c r="N116" s="75"/>
      <c r="O116" s="75"/>
      <c r="P116" s="75"/>
      <c r="Q116" s="22"/>
      <c r="R116" s="65" t="s">
        <v>223</v>
      </c>
      <c r="S116" s="65"/>
      <c r="T116" s="65"/>
      <c r="U116" s="65"/>
      <c r="V116" s="65"/>
      <c r="W116" s="65"/>
      <c r="X116" s="65"/>
      <c r="Y116" s="65"/>
      <c r="Z116" s="22"/>
      <c r="AA116" s="44"/>
      <c r="AB116" s="21"/>
    </row>
    <row r="117" spans="1:30" x14ac:dyDescent="0.25">
      <c r="A117" s="22"/>
      <c r="B117" s="75"/>
      <c r="C117" s="75"/>
      <c r="D117" s="75"/>
      <c r="E117" s="75"/>
      <c r="F117" s="75"/>
      <c r="G117" s="75"/>
      <c r="H117" s="75"/>
      <c r="I117" s="75"/>
      <c r="J117" s="75"/>
      <c r="K117" s="75"/>
      <c r="L117" s="75"/>
      <c r="M117" s="75"/>
      <c r="N117" s="75"/>
      <c r="O117" s="75"/>
      <c r="P117" s="75"/>
      <c r="Q117" s="22"/>
      <c r="R117" s="65"/>
      <c r="S117" s="65"/>
      <c r="T117" s="65"/>
      <c r="U117" s="65"/>
      <c r="V117" s="65"/>
      <c r="W117" s="65"/>
      <c r="X117" s="65"/>
      <c r="Y117" s="65"/>
      <c r="Z117" s="22"/>
      <c r="AA117" s="44"/>
    </row>
    <row r="118" spans="1:30" x14ac:dyDescent="0.25">
      <c r="A118" s="22"/>
      <c r="B118" s="75"/>
      <c r="C118" s="75"/>
      <c r="D118" s="75"/>
      <c r="E118" s="75"/>
      <c r="F118" s="75"/>
      <c r="G118" s="75"/>
      <c r="H118" s="75"/>
      <c r="I118" s="75"/>
      <c r="J118" s="75"/>
      <c r="K118" s="75"/>
      <c r="L118" s="75"/>
      <c r="M118" s="75"/>
      <c r="N118" s="75"/>
      <c r="O118" s="75"/>
      <c r="P118" s="75"/>
      <c r="Q118" s="22"/>
      <c r="R118" s="65"/>
      <c r="S118" s="65"/>
      <c r="T118" s="65"/>
      <c r="U118" s="65"/>
      <c r="V118" s="65"/>
      <c r="W118" s="65"/>
      <c r="X118" s="65"/>
      <c r="Y118" s="65"/>
      <c r="Z118" s="22"/>
      <c r="AA118" s="44"/>
    </row>
    <row r="119" spans="1:30" x14ac:dyDescent="0.25">
      <c r="A119" s="22"/>
      <c r="B119" s="75"/>
      <c r="C119" s="75"/>
      <c r="D119" s="75"/>
      <c r="E119" s="75"/>
      <c r="F119" s="75"/>
      <c r="G119" s="75"/>
      <c r="H119" s="75"/>
      <c r="I119" s="75"/>
      <c r="J119" s="75"/>
      <c r="K119" s="75"/>
      <c r="L119" s="75"/>
      <c r="M119" s="75"/>
      <c r="N119" s="75"/>
      <c r="O119" s="75"/>
      <c r="P119" s="75"/>
      <c r="Q119" s="22"/>
      <c r="R119" s="65"/>
      <c r="S119" s="65"/>
      <c r="T119" s="65"/>
      <c r="U119" s="65"/>
      <c r="V119" s="65"/>
      <c r="W119" s="65"/>
      <c r="X119" s="65"/>
      <c r="Y119" s="65"/>
      <c r="Z119" s="22"/>
      <c r="AA119" s="44"/>
    </row>
    <row r="120" spans="1:30" ht="3"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30" ht="21" customHeight="1" x14ac:dyDescent="0.25">
      <c r="A121" s="68" t="s">
        <v>95</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30" ht="3" customHeight="1"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30" x14ac:dyDescent="0.25">
      <c r="A123" s="103" t="s">
        <v>96</v>
      </c>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30" ht="3" customHeight="1"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30" x14ac:dyDescent="0.25">
      <c r="A125" s="24"/>
      <c r="B125" s="25" t="s">
        <v>92</v>
      </c>
      <c r="C125" s="25"/>
      <c r="D125" s="25"/>
      <c r="E125" s="25"/>
      <c r="F125" s="25"/>
      <c r="G125" s="25"/>
      <c r="H125" s="25"/>
      <c r="I125" s="19" t="s">
        <v>78</v>
      </c>
      <c r="J125" s="25"/>
      <c r="K125" s="25"/>
      <c r="L125" s="25"/>
      <c r="M125" s="25" t="s">
        <v>93</v>
      </c>
      <c r="N125" s="25"/>
      <c r="O125" s="25"/>
      <c r="P125" s="25"/>
      <c r="Q125" s="25"/>
      <c r="R125" s="19" t="s">
        <v>78</v>
      </c>
      <c r="S125" s="25"/>
      <c r="T125" s="25" t="s">
        <v>94</v>
      </c>
      <c r="U125" s="25"/>
      <c r="V125" s="25"/>
      <c r="W125" s="25"/>
      <c r="X125" s="26"/>
      <c r="Y125" s="19" t="s">
        <v>78</v>
      </c>
      <c r="Z125" s="24"/>
    </row>
    <row r="126" spans="1:30" ht="3" customHeight="1" x14ac:dyDescent="0.25">
      <c r="A126" s="24"/>
      <c r="B126" s="22"/>
      <c r="C126" s="22"/>
      <c r="D126" s="22"/>
      <c r="E126" s="22"/>
      <c r="F126" s="22"/>
      <c r="G126" s="22"/>
      <c r="H126" s="22"/>
      <c r="I126" s="22"/>
      <c r="J126" s="25"/>
      <c r="K126" s="25"/>
      <c r="L126" s="25"/>
      <c r="M126" s="22"/>
      <c r="N126" s="22"/>
      <c r="O126" s="22"/>
      <c r="P126" s="22"/>
      <c r="Q126" s="22"/>
      <c r="R126" s="22"/>
      <c r="S126" s="22"/>
      <c r="T126" s="22"/>
      <c r="U126" s="22"/>
      <c r="V126" s="22"/>
      <c r="W126" s="22"/>
      <c r="X126" s="22"/>
      <c r="Y126" s="22"/>
      <c r="Z126" s="22"/>
    </row>
    <row r="127" spans="1:30" x14ac:dyDescent="0.25">
      <c r="A127" s="24"/>
      <c r="B127" s="38" t="s">
        <v>155</v>
      </c>
      <c r="C127" s="48"/>
      <c r="D127" s="48"/>
      <c r="E127" s="24"/>
      <c r="F127" s="24"/>
      <c r="G127" s="24"/>
      <c r="H127" s="24"/>
      <c r="I127" s="39"/>
      <c r="J127" s="25"/>
      <c r="K127" s="25"/>
      <c r="L127" s="25"/>
      <c r="M127" s="49" t="s">
        <v>117</v>
      </c>
      <c r="N127" s="24"/>
      <c r="O127" s="24"/>
      <c r="P127" s="24"/>
      <c r="Q127" s="24"/>
      <c r="R127" s="39"/>
      <c r="S127" s="25"/>
      <c r="T127" s="49" t="s">
        <v>118</v>
      </c>
      <c r="U127" s="24"/>
      <c r="V127" s="24"/>
      <c r="W127" s="24"/>
      <c r="X127" s="24"/>
      <c r="Y127" s="39"/>
      <c r="Z127" s="25"/>
      <c r="AA127" s="45"/>
      <c r="AB127" s="31" t="str">
        <f>IF(ISNUMBER(I127),I127*0.4,"")</f>
        <v/>
      </c>
      <c r="AC127" s="31" t="str">
        <f>IF(ISNUMBER(R127),R127*2.5,"")</f>
        <v/>
      </c>
      <c r="AD127" s="31" t="str">
        <f>IF(ISNUMBER(Y127),Y127*3,"")</f>
        <v/>
      </c>
    </row>
    <row r="128" spans="1:30" ht="3" customHeight="1" x14ac:dyDescent="0.25">
      <c r="A128" s="24"/>
      <c r="B128" s="18"/>
      <c r="C128" s="22"/>
      <c r="D128" s="22"/>
      <c r="E128" s="22"/>
      <c r="F128" s="22"/>
      <c r="G128" s="22"/>
      <c r="H128" s="22"/>
      <c r="I128" s="22"/>
      <c r="J128" s="25"/>
      <c r="K128" s="25"/>
      <c r="L128" s="25"/>
      <c r="M128" s="18"/>
      <c r="N128" s="22"/>
      <c r="O128" s="22"/>
      <c r="P128" s="22"/>
      <c r="Q128" s="22"/>
      <c r="R128" s="22"/>
      <c r="S128" s="22"/>
      <c r="T128" s="18"/>
      <c r="U128" s="22"/>
      <c r="V128" s="22"/>
      <c r="W128" s="22"/>
      <c r="X128" s="22"/>
      <c r="Y128" s="22"/>
      <c r="Z128" s="22"/>
      <c r="AA128" s="44"/>
      <c r="AB128" s="31"/>
      <c r="AC128" s="31"/>
      <c r="AD128" s="31"/>
    </row>
    <row r="129" spans="1:30" x14ac:dyDescent="0.25">
      <c r="A129" s="24"/>
      <c r="B129" s="38" t="s">
        <v>156</v>
      </c>
      <c r="C129" s="48"/>
      <c r="D129" s="48"/>
      <c r="E129" s="24"/>
      <c r="F129" s="24"/>
      <c r="G129" s="24"/>
      <c r="H129" s="24"/>
      <c r="I129" s="39"/>
      <c r="J129" s="25"/>
      <c r="K129" s="25"/>
      <c r="L129" s="25"/>
      <c r="M129" s="49" t="s">
        <v>119</v>
      </c>
      <c r="N129" s="24"/>
      <c r="O129" s="24"/>
      <c r="P129" s="24"/>
      <c r="Q129" s="24"/>
      <c r="R129" s="39"/>
      <c r="S129" s="25"/>
      <c r="T129" s="49" t="s">
        <v>157</v>
      </c>
      <c r="U129" s="24"/>
      <c r="V129" s="24"/>
      <c r="W129" s="24"/>
      <c r="X129" s="24"/>
      <c r="Y129" s="39"/>
      <c r="Z129" s="25"/>
      <c r="AA129" s="44"/>
      <c r="AB129" s="31" t="str">
        <f>IF(ISNUMBER(I129),I129*0.8,"")</f>
        <v/>
      </c>
      <c r="AC129" s="31" t="str">
        <f>IF(ISNUMBER(R129),R129*2,"")</f>
        <v/>
      </c>
      <c r="AD129" s="31" t="str">
        <f>IF(ISNUMBER(Y129),Y129*2.5,"")</f>
        <v/>
      </c>
    </row>
    <row r="130" spans="1:30" ht="3" customHeight="1" x14ac:dyDescent="0.25">
      <c r="A130" s="24"/>
      <c r="B130" s="18"/>
      <c r="C130" s="22"/>
      <c r="D130" s="22"/>
      <c r="E130" s="22"/>
      <c r="F130" s="22"/>
      <c r="G130" s="22"/>
      <c r="H130" s="22"/>
      <c r="I130" s="22"/>
      <c r="J130" s="25"/>
      <c r="K130" s="25"/>
      <c r="L130" s="25"/>
      <c r="M130" s="18"/>
      <c r="N130" s="22"/>
      <c r="O130" s="22"/>
      <c r="P130" s="22"/>
      <c r="Q130" s="22"/>
      <c r="R130" s="22"/>
      <c r="S130" s="22"/>
      <c r="T130" s="18"/>
      <c r="U130" s="22"/>
      <c r="V130" s="22"/>
      <c r="W130" s="22"/>
      <c r="X130" s="22"/>
      <c r="Y130" s="22"/>
      <c r="Z130" s="22"/>
      <c r="AA130" s="44"/>
      <c r="AB130" s="31"/>
      <c r="AC130" s="31"/>
      <c r="AD130" s="31"/>
    </row>
    <row r="131" spans="1:30" x14ac:dyDescent="0.25">
      <c r="A131" s="24"/>
      <c r="B131" s="49" t="s">
        <v>158</v>
      </c>
      <c r="C131" s="24"/>
      <c r="D131" s="24"/>
      <c r="E131" s="24"/>
      <c r="F131" s="24"/>
      <c r="G131" s="24"/>
      <c r="H131" s="24"/>
      <c r="I131" s="39"/>
      <c r="J131" s="25"/>
      <c r="K131" s="25"/>
      <c r="L131" s="25"/>
      <c r="M131" s="49" t="s">
        <v>159</v>
      </c>
      <c r="N131" s="24"/>
      <c r="O131" s="24"/>
      <c r="P131" s="24"/>
      <c r="Q131" s="24"/>
      <c r="R131" s="39"/>
      <c r="S131" s="25"/>
      <c r="T131" s="49" t="s">
        <v>160</v>
      </c>
      <c r="U131" s="24"/>
      <c r="V131" s="24"/>
      <c r="W131" s="24"/>
      <c r="X131" s="24"/>
      <c r="Y131" s="39"/>
      <c r="Z131" s="25"/>
      <c r="AA131" s="44"/>
      <c r="AB131" s="31" t="str">
        <f>IF(ISNUMBER(I131),I131*1,"")</f>
        <v/>
      </c>
      <c r="AC131" s="31" t="str">
        <f>IF(ISNUMBER(R131),R131*1.5,"")</f>
        <v/>
      </c>
      <c r="AD131" s="31" t="str">
        <f>IF(ISNUMBER(Y131),Y131*2,"")</f>
        <v/>
      </c>
    </row>
    <row r="132" spans="1:30" ht="3" customHeight="1" x14ac:dyDescent="0.25">
      <c r="A132" s="22"/>
      <c r="B132" s="22"/>
      <c r="C132" s="22"/>
      <c r="D132" s="22"/>
      <c r="E132" s="22"/>
      <c r="F132" s="22"/>
      <c r="G132" s="22"/>
      <c r="H132" s="22"/>
      <c r="I132" s="22"/>
      <c r="J132" s="22"/>
      <c r="K132" s="22"/>
      <c r="L132" s="22"/>
      <c r="M132" s="18"/>
      <c r="N132" s="22"/>
      <c r="O132" s="22"/>
      <c r="P132" s="22"/>
      <c r="Q132" s="22"/>
      <c r="R132" s="22"/>
      <c r="S132" s="22"/>
      <c r="T132" s="18"/>
      <c r="U132" s="22"/>
      <c r="V132" s="22"/>
      <c r="W132" s="22"/>
      <c r="X132" s="22"/>
      <c r="Y132" s="22"/>
      <c r="Z132" s="22"/>
      <c r="AA132" s="45"/>
      <c r="AB132" s="31"/>
      <c r="AC132" s="31"/>
      <c r="AD132" s="31"/>
    </row>
    <row r="133" spans="1:30" x14ac:dyDescent="0.25">
      <c r="A133" s="24"/>
      <c r="B133" s="50" t="s">
        <v>97</v>
      </c>
      <c r="C133" s="51"/>
      <c r="D133" s="51"/>
      <c r="E133" s="24"/>
      <c r="F133" s="24"/>
      <c r="G133" s="24"/>
      <c r="H133" s="24"/>
      <c r="I133" s="24"/>
      <c r="J133" s="24"/>
      <c r="K133" s="24"/>
      <c r="L133" s="24"/>
      <c r="M133" s="49" t="s">
        <v>120</v>
      </c>
      <c r="N133" s="24"/>
      <c r="O133" s="24"/>
      <c r="P133" s="24"/>
      <c r="Q133" s="24"/>
      <c r="R133" s="39"/>
      <c r="S133" s="25"/>
      <c r="T133" s="49" t="s">
        <v>161</v>
      </c>
      <c r="U133" s="24"/>
      <c r="V133" s="24"/>
      <c r="W133" s="24"/>
      <c r="X133" s="24"/>
      <c r="Y133" s="39"/>
      <c r="Z133" s="25"/>
      <c r="AA133" s="45"/>
      <c r="AB133" s="31"/>
      <c r="AC133" s="31" t="str">
        <f>IF(ISNUMBER(R133),R133*1,"")</f>
        <v/>
      </c>
      <c r="AD133" s="31" t="str">
        <f>IF(ISNUMBER(Y133),Y133*1.5,"")</f>
        <v/>
      </c>
    </row>
    <row r="134" spans="1:30" ht="3" customHeight="1"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30" ht="21" customHeight="1" x14ac:dyDescent="0.25">
      <c r="A135" s="68" t="s">
        <v>88</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30" ht="3" customHeight="1"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30" ht="14.4" customHeight="1" x14ac:dyDescent="0.25">
      <c r="A137" s="22"/>
      <c r="B137" s="65" t="s">
        <v>224</v>
      </c>
      <c r="C137" s="65"/>
      <c r="D137" s="65"/>
      <c r="E137" s="65"/>
      <c r="F137" s="65"/>
      <c r="G137" s="65"/>
      <c r="H137" s="65"/>
      <c r="I137" s="65"/>
      <c r="J137" s="65"/>
      <c r="K137" s="65"/>
      <c r="L137" s="22"/>
      <c r="M137" s="18" t="s">
        <v>109</v>
      </c>
      <c r="N137" s="22"/>
      <c r="O137" s="22"/>
      <c r="P137" s="22"/>
      <c r="Q137" s="22"/>
      <c r="R137" s="22"/>
      <c r="S137" s="22"/>
      <c r="T137" s="22"/>
      <c r="U137" s="22"/>
      <c r="V137" s="22"/>
      <c r="W137" s="22"/>
      <c r="X137" s="22"/>
      <c r="Y137" s="22"/>
      <c r="Z137" s="22"/>
    </row>
    <row r="138" spans="1:30" ht="14.4" customHeight="1" x14ac:dyDescent="0.25">
      <c r="A138" s="22"/>
      <c r="B138" s="65"/>
      <c r="C138" s="65"/>
      <c r="D138" s="65"/>
      <c r="E138" s="65"/>
      <c r="F138" s="65"/>
      <c r="G138" s="65"/>
      <c r="H138" s="65"/>
      <c r="I138" s="65"/>
      <c r="J138" s="65"/>
      <c r="K138" s="65"/>
      <c r="L138" s="22"/>
      <c r="M138" s="75"/>
      <c r="N138" s="75"/>
      <c r="O138" s="75"/>
      <c r="P138" s="75"/>
      <c r="Q138" s="75"/>
      <c r="R138" s="75"/>
      <c r="S138" s="75"/>
      <c r="T138" s="75"/>
      <c r="U138" s="75"/>
      <c r="V138" s="75"/>
      <c r="W138" s="75"/>
      <c r="X138" s="75"/>
      <c r="Y138" s="75"/>
      <c r="Z138" s="22"/>
    </row>
    <row r="139" spans="1:30" ht="14.4" customHeight="1" x14ac:dyDescent="0.25">
      <c r="A139" s="22"/>
      <c r="B139" s="65"/>
      <c r="C139" s="65"/>
      <c r="D139" s="65"/>
      <c r="E139" s="65"/>
      <c r="F139" s="65"/>
      <c r="G139" s="65"/>
      <c r="H139" s="65"/>
      <c r="I139" s="65"/>
      <c r="J139" s="65"/>
      <c r="K139" s="65"/>
      <c r="L139" s="22"/>
      <c r="M139" s="75"/>
      <c r="N139" s="75"/>
      <c r="O139" s="75"/>
      <c r="P139" s="75"/>
      <c r="Q139" s="75"/>
      <c r="R139" s="75"/>
      <c r="S139" s="75"/>
      <c r="T139" s="75"/>
      <c r="U139" s="75"/>
      <c r="V139" s="75"/>
      <c r="W139" s="75"/>
      <c r="X139" s="75"/>
      <c r="Y139" s="75"/>
      <c r="Z139" s="22"/>
    </row>
    <row r="140" spans="1:30" ht="14.4" customHeight="1" x14ac:dyDescent="0.25">
      <c r="A140" s="22"/>
      <c r="B140" s="65"/>
      <c r="C140" s="65"/>
      <c r="D140" s="65"/>
      <c r="E140" s="65"/>
      <c r="F140" s="65"/>
      <c r="G140" s="65"/>
      <c r="H140" s="65"/>
      <c r="I140" s="65"/>
      <c r="J140" s="65"/>
      <c r="K140" s="65"/>
      <c r="L140" s="22"/>
      <c r="M140" s="75"/>
      <c r="N140" s="75"/>
      <c r="O140" s="75"/>
      <c r="P140" s="75"/>
      <c r="Q140" s="75"/>
      <c r="R140" s="75"/>
      <c r="S140" s="75"/>
      <c r="T140" s="75"/>
      <c r="U140" s="75"/>
      <c r="V140" s="75"/>
      <c r="W140" s="75"/>
      <c r="X140" s="75"/>
      <c r="Y140" s="75"/>
      <c r="Z140" s="22"/>
    </row>
    <row r="141" spans="1:30" ht="14.4" customHeight="1" x14ac:dyDescent="0.25">
      <c r="A141" s="22"/>
      <c r="B141" s="65"/>
      <c r="C141" s="65"/>
      <c r="D141" s="65"/>
      <c r="E141" s="65"/>
      <c r="F141" s="65"/>
      <c r="G141" s="65"/>
      <c r="H141" s="65"/>
      <c r="I141" s="65"/>
      <c r="J141" s="65"/>
      <c r="K141" s="65"/>
      <c r="L141" s="22"/>
      <c r="M141" s="75"/>
      <c r="N141" s="75"/>
      <c r="O141" s="75"/>
      <c r="P141" s="75"/>
      <c r="Q141" s="75"/>
      <c r="R141" s="75"/>
      <c r="S141" s="75"/>
      <c r="T141" s="75"/>
      <c r="U141" s="75"/>
      <c r="V141" s="75"/>
      <c r="W141" s="75"/>
      <c r="X141" s="75"/>
      <c r="Y141" s="75"/>
      <c r="Z141" s="22"/>
    </row>
    <row r="142" spans="1:30" x14ac:dyDescent="0.25">
      <c r="A142" s="22"/>
      <c r="B142" s="65"/>
      <c r="C142" s="65"/>
      <c r="D142" s="65"/>
      <c r="E142" s="65"/>
      <c r="F142" s="65"/>
      <c r="G142" s="65"/>
      <c r="H142" s="65"/>
      <c r="I142" s="65"/>
      <c r="J142" s="65"/>
      <c r="K142" s="65"/>
      <c r="L142" s="22"/>
      <c r="M142" s="75"/>
      <c r="N142" s="75"/>
      <c r="O142" s="75"/>
      <c r="P142" s="75"/>
      <c r="Q142" s="75"/>
      <c r="R142" s="75"/>
      <c r="S142" s="75"/>
      <c r="T142" s="75"/>
      <c r="U142" s="75"/>
      <c r="V142" s="75"/>
      <c r="W142" s="75"/>
      <c r="X142" s="75"/>
      <c r="Y142" s="75"/>
      <c r="Z142" s="22"/>
    </row>
    <row r="143" spans="1:30" x14ac:dyDescent="0.25">
      <c r="A143" s="22"/>
      <c r="B143" s="65"/>
      <c r="C143" s="65"/>
      <c r="D143" s="65"/>
      <c r="E143" s="65"/>
      <c r="F143" s="65"/>
      <c r="G143" s="65"/>
      <c r="H143" s="65"/>
      <c r="I143" s="65"/>
      <c r="J143" s="65"/>
      <c r="K143" s="65"/>
      <c r="L143" s="22"/>
      <c r="M143" s="75"/>
      <c r="N143" s="75"/>
      <c r="O143" s="75"/>
      <c r="P143" s="75"/>
      <c r="Q143" s="75"/>
      <c r="R143" s="75"/>
      <c r="S143" s="75"/>
      <c r="T143" s="75"/>
      <c r="U143" s="75"/>
      <c r="V143" s="75"/>
      <c r="W143" s="75"/>
      <c r="X143" s="75"/>
      <c r="Y143" s="75"/>
      <c r="Z143" s="22"/>
      <c r="AA143" s="44"/>
    </row>
    <row r="144" spans="1:30" x14ac:dyDescent="0.25">
      <c r="A144" s="22"/>
      <c r="B144" s="65"/>
      <c r="C144" s="65"/>
      <c r="D144" s="65"/>
      <c r="E144" s="65"/>
      <c r="F144" s="65"/>
      <c r="G144" s="65"/>
      <c r="H144" s="65"/>
      <c r="I144" s="65"/>
      <c r="J144" s="65"/>
      <c r="K144" s="65"/>
      <c r="L144" s="22"/>
      <c r="M144" s="75"/>
      <c r="N144" s="75"/>
      <c r="O144" s="75"/>
      <c r="P144" s="75"/>
      <c r="Q144" s="75"/>
      <c r="R144" s="75"/>
      <c r="S144" s="75"/>
      <c r="T144" s="75"/>
      <c r="U144" s="75"/>
      <c r="V144" s="75"/>
      <c r="W144" s="75"/>
      <c r="X144" s="75"/>
      <c r="Y144" s="75"/>
      <c r="Z144" s="22"/>
      <c r="AA144" s="44"/>
    </row>
    <row r="145" spans="1:27" x14ac:dyDescent="0.25">
      <c r="A145" s="22"/>
      <c r="B145" s="65"/>
      <c r="C145" s="65"/>
      <c r="D145" s="65"/>
      <c r="E145" s="65"/>
      <c r="F145" s="65"/>
      <c r="G145" s="65"/>
      <c r="H145" s="65"/>
      <c r="I145" s="65"/>
      <c r="J145" s="65"/>
      <c r="K145" s="65"/>
      <c r="L145" s="22"/>
      <c r="M145" s="75"/>
      <c r="N145" s="75"/>
      <c r="O145" s="75"/>
      <c r="P145" s="75"/>
      <c r="Q145" s="75"/>
      <c r="R145" s="75"/>
      <c r="S145" s="75"/>
      <c r="T145" s="75"/>
      <c r="U145" s="75"/>
      <c r="V145" s="75"/>
      <c r="W145" s="75"/>
      <c r="X145" s="75"/>
      <c r="Y145" s="75"/>
      <c r="Z145" s="22"/>
      <c r="AA145" s="44"/>
    </row>
    <row r="146" spans="1:27" x14ac:dyDescent="0.25">
      <c r="A146" s="22"/>
      <c r="B146" s="65"/>
      <c r="C146" s="65"/>
      <c r="D146" s="65"/>
      <c r="E146" s="65"/>
      <c r="F146" s="65"/>
      <c r="G146" s="65"/>
      <c r="H146" s="65"/>
      <c r="I146" s="65"/>
      <c r="J146" s="65"/>
      <c r="K146" s="65"/>
      <c r="L146" s="22"/>
      <c r="M146" s="75"/>
      <c r="N146" s="75"/>
      <c r="O146" s="75"/>
      <c r="P146" s="75"/>
      <c r="Q146" s="75"/>
      <c r="R146" s="75"/>
      <c r="S146" s="75"/>
      <c r="T146" s="75"/>
      <c r="U146" s="75"/>
      <c r="V146" s="75"/>
      <c r="W146" s="75"/>
      <c r="X146" s="75"/>
      <c r="Y146" s="75"/>
      <c r="Z146" s="22"/>
      <c r="AA146" s="44"/>
    </row>
    <row r="147" spans="1:27" ht="3"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7" ht="3"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7" ht="21" customHeight="1" x14ac:dyDescent="0.25">
      <c r="A149" s="68" t="s">
        <v>101</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7" ht="3" customHeight="1"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7" ht="14.4" customHeight="1" x14ac:dyDescent="0.25">
      <c r="A151" s="22"/>
      <c r="B151" s="65" t="s">
        <v>152</v>
      </c>
      <c r="C151" s="65"/>
      <c r="D151" s="65"/>
      <c r="E151" s="65"/>
      <c r="F151" s="65"/>
      <c r="G151" s="65"/>
      <c r="H151" s="65"/>
      <c r="I151" s="65"/>
      <c r="J151" s="65"/>
      <c r="K151" s="65"/>
      <c r="L151" s="65"/>
      <c r="M151" s="65"/>
      <c r="N151" s="22"/>
      <c r="O151" s="65" t="s">
        <v>106</v>
      </c>
      <c r="P151" s="65"/>
      <c r="Q151" s="65"/>
      <c r="R151" s="65"/>
      <c r="S151" s="65"/>
      <c r="T151" s="65"/>
      <c r="U151" s="65"/>
      <c r="V151" s="65"/>
      <c r="W151" s="65"/>
      <c r="X151" s="65"/>
      <c r="Y151" s="65"/>
      <c r="Z151" s="22"/>
    </row>
    <row r="152" spans="1:27" x14ac:dyDescent="0.25">
      <c r="A152" s="22"/>
      <c r="B152" s="65"/>
      <c r="C152" s="65"/>
      <c r="D152" s="65"/>
      <c r="E152" s="65"/>
      <c r="F152" s="65"/>
      <c r="G152" s="65"/>
      <c r="H152" s="65"/>
      <c r="I152" s="65"/>
      <c r="J152" s="65"/>
      <c r="K152" s="65"/>
      <c r="L152" s="65"/>
      <c r="M152" s="65"/>
      <c r="N152" s="22"/>
      <c r="O152" s="65"/>
      <c r="P152" s="65"/>
      <c r="Q152" s="65"/>
      <c r="R152" s="65"/>
      <c r="S152" s="65"/>
      <c r="T152" s="65"/>
      <c r="U152" s="65"/>
      <c r="V152" s="65"/>
      <c r="W152" s="65"/>
      <c r="X152" s="65"/>
      <c r="Y152" s="65"/>
      <c r="Z152" s="22"/>
    </row>
    <row r="153" spans="1:27" x14ac:dyDescent="0.25">
      <c r="A153" s="22"/>
      <c r="B153" s="65"/>
      <c r="C153" s="65"/>
      <c r="D153" s="65"/>
      <c r="E153" s="65"/>
      <c r="F153" s="65"/>
      <c r="G153" s="65"/>
      <c r="H153" s="65"/>
      <c r="I153" s="65"/>
      <c r="J153" s="65"/>
      <c r="K153" s="65"/>
      <c r="L153" s="65"/>
      <c r="M153" s="65"/>
      <c r="N153" s="22"/>
      <c r="O153" s="65"/>
      <c r="P153" s="65"/>
      <c r="Q153" s="65"/>
      <c r="R153" s="65"/>
      <c r="S153" s="65"/>
      <c r="T153" s="65"/>
      <c r="U153" s="65"/>
      <c r="V153" s="65"/>
      <c r="W153" s="65"/>
      <c r="X153" s="65"/>
      <c r="Y153" s="65"/>
      <c r="Z153" s="22"/>
    </row>
    <row r="154" spans="1:27" ht="3" customHeight="1" x14ac:dyDescent="0.25">
      <c r="A154" s="22"/>
      <c r="B154" s="65"/>
      <c r="C154" s="65"/>
      <c r="D154" s="65"/>
      <c r="E154" s="65"/>
      <c r="F154" s="65"/>
      <c r="G154" s="65"/>
      <c r="H154" s="65"/>
      <c r="I154" s="65"/>
      <c r="J154" s="65"/>
      <c r="K154" s="65"/>
      <c r="L154" s="65"/>
      <c r="M154" s="65"/>
      <c r="N154" s="22"/>
      <c r="O154" s="22"/>
      <c r="P154" s="22"/>
      <c r="Q154" s="22"/>
      <c r="R154" s="22"/>
      <c r="S154" s="22"/>
      <c r="T154" s="22"/>
      <c r="U154" s="22"/>
      <c r="V154" s="22"/>
      <c r="W154" s="22"/>
      <c r="X154" s="22"/>
      <c r="Y154" s="22"/>
      <c r="Z154" s="22"/>
    </row>
    <row r="155" spans="1:27" ht="14.1" customHeight="1" x14ac:dyDescent="0.25">
      <c r="A155" s="22"/>
      <c r="B155" s="65"/>
      <c r="C155" s="65"/>
      <c r="D155" s="65"/>
      <c r="E155" s="65"/>
      <c r="F155" s="65"/>
      <c r="G155" s="65"/>
      <c r="H155" s="65"/>
      <c r="I155" s="65"/>
      <c r="J155" s="65"/>
      <c r="K155" s="65"/>
      <c r="L155" s="65"/>
      <c r="M155" s="65"/>
      <c r="N155" s="22"/>
      <c r="O155" s="65" t="s">
        <v>121</v>
      </c>
      <c r="P155" s="65"/>
      <c r="Q155" s="65"/>
      <c r="R155" s="65"/>
      <c r="S155" s="65"/>
      <c r="T155" s="65"/>
      <c r="U155" s="65"/>
      <c r="V155" s="65"/>
      <c r="W155" s="65"/>
      <c r="X155" s="65"/>
      <c r="Y155" s="65"/>
      <c r="Z155" s="22"/>
    </row>
    <row r="156" spans="1:27" ht="14.4" customHeight="1" x14ac:dyDescent="0.25">
      <c r="A156" s="22"/>
      <c r="B156" s="65"/>
      <c r="C156" s="65"/>
      <c r="D156" s="65"/>
      <c r="E156" s="65"/>
      <c r="F156" s="65"/>
      <c r="G156" s="65"/>
      <c r="H156" s="65"/>
      <c r="I156" s="65"/>
      <c r="J156" s="65"/>
      <c r="K156" s="65"/>
      <c r="L156" s="65"/>
      <c r="M156" s="65"/>
      <c r="N156" s="22"/>
      <c r="O156" s="65"/>
      <c r="P156" s="65"/>
      <c r="Q156" s="65"/>
      <c r="R156" s="65"/>
      <c r="S156" s="65"/>
      <c r="T156" s="65"/>
      <c r="U156" s="65"/>
      <c r="V156" s="65"/>
      <c r="W156" s="65"/>
      <c r="X156" s="65"/>
      <c r="Y156" s="65"/>
      <c r="Z156" s="22"/>
      <c r="AA156" s="44"/>
    </row>
    <row r="157" spans="1:27" ht="14.4" customHeight="1" x14ac:dyDescent="0.25">
      <c r="A157" s="22"/>
      <c r="B157" s="65"/>
      <c r="C157" s="65"/>
      <c r="D157" s="65"/>
      <c r="E157" s="65"/>
      <c r="F157" s="65"/>
      <c r="G157" s="65"/>
      <c r="H157" s="65"/>
      <c r="I157" s="65"/>
      <c r="J157" s="65"/>
      <c r="K157" s="65"/>
      <c r="L157" s="65"/>
      <c r="M157" s="65"/>
      <c r="N157" s="22"/>
      <c r="O157" s="65"/>
      <c r="P157" s="65"/>
      <c r="Q157" s="65"/>
      <c r="R157" s="65"/>
      <c r="S157" s="65"/>
      <c r="T157" s="65"/>
      <c r="U157" s="65"/>
      <c r="V157" s="65"/>
      <c r="W157" s="65"/>
      <c r="X157" s="65"/>
      <c r="Y157" s="65"/>
      <c r="Z157" s="22"/>
      <c r="AA157" s="44"/>
    </row>
    <row r="158" spans="1:27" x14ac:dyDescent="0.25">
      <c r="A158" s="22"/>
      <c r="B158" s="65"/>
      <c r="C158" s="65"/>
      <c r="D158" s="65"/>
      <c r="E158" s="65"/>
      <c r="F158" s="65"/>
      <c r="G158" s="65"/>
      <c r="H158" s="65"/>
      <c r="I158" s="65"/>
      <c r="J158" s="65"/>
      <c r="K158" s="65"/>
      <c r="L158" s="65"/>
      <c r="M158" s="65"/>
      <c r="N158" s="22"/>
      <c r="O158" s="65"/>
      <c r="P158" s="65"/>
      <c r="Q158" s="65"/>
      <c r="R158" s="65"/>
      <c r="S158" s="65"/>
      <c r="T158" s="65"/>
      <c r="U158" s="65"/>
      <c r="V158" s="65"/>
      <c r="W158" s="65"/>
      <c r="X158" s="65"/>
      <c r="Y158" s="65"/>
      <c r="Z158" s="22"/>
      <c r="AA158" s="44"/>
    </row>
    <row r="159" spans="1:27" x14ac:dyDescent="0.25">
      <c r="A159" s="22"/>
      <c r="B159" s="65"/>
      <c r="C159" s="65"/>
      <c r="D159" s="65"/>
      <c r="E159" s="65"/>
      <c r="F159" s="65"/>
      <c r="G159" s="65"/>
      <c r="H159" s="65"/>
      <c r="I159" s="65"/>
      <c r="J159" s="65"/>
      <c r="K159" s="65"/>
      <c r="L159" s="65"/>
      <c r="M159" s="65"/>
      <c r="N159" s="22"/>
      <c r="O159" s="65"/>
      <c r="P159" s="65"/>
      <c r="Q159" s="65"/>
      <c r="R159" s="65"/>
      <c r="S159" s="65"/>
      <c r="T159" s="65"/>
      <c r="U159" s="65"/>
      <c r="V159" s="65"/>
      <c r="W159" s="65"/>
      <c r="X159" s="65"/>
      <c r="Y159" s="65"/>
      <c r="Z159" s="22"/>
      <c r="AA159" s="44"/>
    </row>
    <row r="160" spans="1:27" ht="3"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7" ht="21" customHeight="1" x14ac:dyDescent="0.25">
      <c r="A161" s="68" t="s">
        <v>91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7" ht="3"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7" x14ac:dyDescent="0.25">
      <c r="A163" s="22"/>
      <c r="B163" s="103" t="s">
        <v>122</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22"/>
    </row>
    <row r="164" spans="1:27" ht="3"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7" ht="14.1" customHeight="1" x14ac:dyDescent="0.25">
      <c r="A165" s="22"/>
      <c r="B165" s="104" t="s">
        <v>153</v>
      </c>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22"/>
      <c r="AA165" s="44"/>
    </row>
    <row r="166" spans="1:27" x14ac:dyDescent="0.25">
      <c r="A166" s="22"/>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22"/>
      <c r="AA166" s="44"/>
    </row>
    <row r="167" spans="1:27" x14ac:dyDescent="0.25">
      <c r="A167" s="22"/>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22"/>
      <c r="AA167" s="44"/>
    </row>
    <row r="168" spans="1:27" x14ac:dyDescent="0.25">
      <c r="A168" s="22"/>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22"/>
      <c r="AA168" s="44"/>
    </row>
    <row r="169" spans="1:27" ht="3"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7" ht="21" customHeight="1" x14ac:dyDescent="0.25">
      <c r="A170" s="68" t="s">
        <v>90</v>
      </c>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7" ht="3"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7" x14ac:dyDescent="0.25">
      <c r="A172" s="22"/>
      <c r="B172" s="103" t="s">
        <v>123</v>
      </c>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22"/>
    </row>
    <row r="173" spans="1:27" ht="3"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7" ht="14.1" customHeight="1" x14ac:dyDescent="0.3">
      <c r="A174" s="22"/>
      <c r="B174" s="104" t="s">
        <v>154</v>
      </c>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47"/>
      <c r="AA174" s="44"/>
    </row>
    <row r="175" spans="1:27" ht="14.4" x14ac:dyDescent="0.3">
      <c r="A175" s="22"/>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47"/>
      <c r="AA175" s="44"/>
    </row>
    <row r="176" spans="1:27" ht="14.4" x14ac:dyDescent="0.3">
      <c r="A176" s="22"/>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47"/>
      <c r="AA176" s="44"/>
    </row>
    <row r="177" spans="1:27" ht="14.4" x14ac:dyDescent="0.3">
      <c r="A177" s="22"/>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47"/>
      <c r="AA177" s="44"/>
    </row>
    <row r="178" spans="1:27" ht="3"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81" spans="1:27" x14ac:dyDescent="0.25">
      <c r="V181" s="21"/>
    </row>
  </sheetData>
  <sheetProtection selectLockedCells="1"/>
  <mergeCells count="134">
    <mergeCell ref="B163:Y163"/>
    <mergeCell ref="B165:Y168"/>
    <mergeCell ref="A170:Z170"/>
    <mergeCell ref="B172:Y172"/>
    <mergeCell ref="B174:Y177"/>
    <mergeCell ref="B103:Y103"/>
    <mergeCell ref="U104:V105"/>
    <mergeCell ref="X104:Y105"/>
    <mergeCell ref="B106:Q106"/>
    <mergeCell ref="U106:V106"/>
    <mergeCell ref="X106:Y106"/>
    <mergeCell ref="B108:Q108"/>
    <mergeCell ref="U108:V108"/>
    <mergeCell ref="X108:Y108"/>
    <mergeCell ref="B110:Q110"/>
    <mergeCell ref="U110:V110"/>
    <mergeCell ref="X110:Y110"/>
    <mergeCell ref="B112:Q112"/>
    <mergeCell ref="U112:V112"/>
    <mergeCell ref="X112:Y112"/>
    <mergeCell ref="B115:P119"/>
    <mergeCell ref="R116:Y119"/>
    <mergeCell ref="A123:Z123"/>
    <mergeCell ref="A161:Z161"/>
    <mergeCell ref="A135:Z135"/>
    <mergeCell ref="A149:Z149"/>
    <mergeCell ref="A121:Z121"/>
    <mergeCell ref="B93:M99"/>
    <mergeCell ref="B84:I87"/>
    <mergeCell ref="M138:Y146"/>
    <mergeCell ref="B151:M159"/>
    <mergeCell ref="O151:Y153"/>
    <mergeCell ref="O155:Y159"/>
    <mergeCell ref="B137:K146"/>
    <mergeCell ref="A101:Z101"/>
    <mergeCell ref="A102:V102"/>
    <mergeCell ref="A2:J2"/>
    <mergeCell ref="K1:M1"/>
    <mergeCell ref="K2:M2"/>
    <mergeCell ref="N2:P2"/>
    <mergeCell ref="A1:J1"/>
    <mergeCell ref="K3:M3"/>
    <mergeCell ref="N3:P3"/>
    <mergeCell ref="S1:V1"/>
    <mergeCell ref="S2:V2"/>
    <mergeCell ref="S3:V3"/>
    <mergeCell ref="A3:J3"/>
    <mergeCell ref="N1:R1"/>
    <mergeCell ref="Q2:R2"/>
    <mergeCell ref="Q3:R3"/>
    <mergeCell ref="K4:M4"/>
    <mergeCell ref="N4:P4"/>
    <mergeCell ref="N7:P7"/>
    <mergeCell ref="A8:Z8"/>
    <mergeCell ref="J25:K25"/>
    <mergeCell ref="B17:C17"/>
    <mergeCell ref="B13:C13"/>
    <mergeCell ref="E13:G13"/>
    <mergeCell ref="N20:V20"/>
    <mergeCell ref="I20:L20"/>
    <mergeCell ref="I13:P13"/>
    <mergeCell ref="F17:G17"/>
    <mergeCell ref="A5:J5"/>
    <mergeCell ref="A9:Z9"/>
    <mergeCell ref="K5:M5"/>
    <mergeCell ref="A6:J6"/>
    <mergeCell ref="Q4:R4"/>
    <mergeCell ref="Q5:R5"/>
    <mergeCell ref="M25:Y28"/>
    <mergeCell ref="K7:M7"/>
    <mergeCell ref="K6:M6"/>
    <mergeCell ref="N6:P6"/>
    <mergeCell ref="Q6:R6"/>
    <mergeCell ref="S6:V6"/>
    <mergeCell ref="B72:Q72"/>
    <mergeCell ref="U72:V72"/>
    <mergeCell ref="B68:Q68"/>
    <mergeCell ref="U68:V68"/>
    <mergeCell ref="B70:Q70"/>
    <mergeCell ref="O93:Y95"/>
    <mergeCell ref="O97:Y99"/>
    <mergeCell ref="A79:Z79"/>
    <mergeCell ref="A90:Z90"/>
    <mergeCell ref="K82:Y88"/>
    <mergeCell ref="B75:Q75"/>
    <mergeCell ref="X75:Y75"/>
    <mergeCell ref="X72:Y72"/>
    <mergeCell ref="X68:Y68"/>
    <mergeCell ref="U70:V70"/>
    <mergeCell ref="X70:Y70"/>
    <mergeCell ref="U75:V75"/>
    <mergeCell ref="B82:I82"/>
    <mergeCell ref="B49:P55"/>
    <mergeCell ref="R49:Y55"/>
    <mergeCell ref="W20:Z20"/>
    <mergeCell ref="U32:V34"/>
    <mergeCell ref="X32:Y34"/>
    <mergeCell ref="B20:G20"/>
    <mergeCell ref="B28:C28"/>
    <mergeCell ref="F28:G28"/>
    <mergeCell ref="J28:K28"/>
    <mergeCell ref="A10:Z10"/>
    <mergeCell ref="R13:Y13"/>
    <mergeCell ref="B25:C25"/>
    <mergeCell ref="F25:G25"/>
    <mergeCell ref="U35:V35"/>
    <mergeCell ref="G32:S33"/>
    <mergeCell ref="B33:C33"/>
    <mergeCell ref="X35:Y35"/>
    <mergeCell ref="A30:Z30"/>
    <mergeCell ref="B66:Q66"/>
    <mergeCell ref="X66:Y66"/>
    <mergeCell ref="U66:V66"/>
    <mergeCell ref="U63:V65"/>
    <mergeCell ref="X63:Y65"/>
    <mergeCell ref="S4:V4"/>
    <mergeCell ref="S5:V5"/>
    <mergeCell ref="S7:V7"/>
    <mergeCell ref="B35:S41"/>
    <mergeCell ref="U46:V46"/>
    <mergeCell ref="X46:Y46"/>
    <mergeCell ref="U41:V43"/>
    <mergeCell ref="X41:Y43"/>
    <mergeCell ref="B44:Q44"/>
    <mergeCell ref="B46:Q46"/>
    <mergeCell ref="U44:V44"/>
    <mergeCell ref="M16:Y17"/>
    <mergeCell ref="A4:J4"/>
    <mergeCell ref="X44:Y44"/>
    <mergeCell ref="B63:K63"/>
    <mergeCell ref="A57:Z57"/>
    <mergeCell ref="N5:P5"/>
    <mergeCell ref="A7:J7"/>
    <mergeCell ref="A22:Z22"/>
  </mergeCells>
  <dataValidations count="4">
    <dataValidation type="list" allowBlank="1" showInputMessage="1" showErrorMessage="1" sqref="P14:Q15 R13:R15 S14:T15" xr:uid="{E5CB7958-814C-4E1A-809F-8B5C9868D7BA}">
      <formula1>Venues</formula1>
    </dataValidation>
    <dataValidation type="list" showInputMessage="1" showErrorMessage="1" sqref="B63:K63" xr:uid="{F0F667ED-E638-47AE-AB31-E9BF41E93A95}">
      <formula1>Payment</formula1>
    </dataValidation>
    <dataValidation type="list" allowBlank="1" showInputMessage="1" showErrorMessage="1" sqref="B106:Q106 B108:Q108 B110:Q110 B112:Q112" xr:uid="{692B80A7-3994-4EEB-A850-BB3A00EC781A}">
      <formula1>Flowers</formula1>
    </dataValidation>
    <dataValidation type="list" allowBlank="1" showInputMessage="1" showErrorMessage="1" sqref="B66:Q66 B70:Q70 B68:Q68 B72:Q72" xr:uid="{6C5CEBA3-C927-47CC-8E6D-F148845BF0D8}">
      <formula1>Wine</formula1>
    </dataValidation>
  </dataValidations>
  <hyperlinks>
    <hyperlink ref="W20" r:id="rId1" xr:uid="{9108E844-274C-430F-B33C-C158837C679E}"/>
  </hyperlinks>
  <printOptions horizontalCentered="1"/>
  <pageMargins left="0.23622047244094491" right="0.23622047244094491" top="0.23622047244094491" bottom="0.23622047244094491" header="0.31496062992125984" footer="0.31496062992125984"/>
  <pageSetup paperSize="9" scale="96" orientation="portrait" r:id="rId2"/>
  <rowBreaks count="2" manualBreakCount="2">
    <brk id="78" max="25" man="1"/>
    <brk id="148"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147" r:id="rId5" name="Check Box 99">
              <controlPr defaultSize="0" autoFill="0" autoLine="0" autoPict="0">
                <anchor moveWithCells="1">
                  <from>
                    <xdr:col>2</xdr:col>
                    <xdr:colOff>220980</xdr:colOff>
                    <xdr:row>76</xdr:row>
                    <xdr:rowOff>30480</xdr:rowOff>
                  </from>
                  <to>
                    <xdr:col>10</xdr:col>
                    <xdr:colOff>220980</xdr:colOff>
                    <xdr:row>77</xdr:row>
                    <xdr:rowOff>0</xdr:rowOff>
                  </to>
                </anchor>
              </controlPr>
            </control>
          </mc:Choice>
        </mc:AlternateContent>
        <mc:AlternateContent xmlns:mc="http://schemas.openxmlformats.org/markup-compatibility/2006">
          <mc:Choice Requires="x14">
            <control shapeId="2148" r:id="rId6" name="Check Box 100">
              <controlPr defaultSize="0" autoFill="0" autoLine="0" autoPict="0">
                <anchor moveWithCells="1">
                  <from>
                    <xdr:col>10</xdr:col>
                    <xdr:colOff>144780</xdr:colOff>
                    <xdr:row>76</xdr:row>
                    <xdr:rowOff>7620</xdr:rowOff>
                  </from>
                  <to>
                    <xdr:col>17</xdr:col>
                    <xdr:colOff>68580</xdr:colOff>
                    <xdr:row>77</xdr:row>
                    <xdr:rowOff>0</xdr:rowOff>
                  </to>
                </anchor>
              </controlPr>
            </control>
          </mc:Choice>
        </mc:AlternateContent>
        <mc:AlternateContent xmlns:mc="http://schemas.openxmlformats.org/markup-compatibility/2006">
          <mc:Choice Requires="x14">
            <control shapeId="2173" r:id="rId7" name="Check Box 125">
              <controlPr defaultSize="0" autoFill="0" autoLine="0" autoPict="0">
                <anchor moveWithCells="1">
                  <from>
                    <xdr:col>11</xdr:col>
                    <xdr:colOff>259080</xdr:colOff>
                    <xdr:row>59</xdr:row>
                    <xdr:rowOff>38100</xdr:rowOff>
                  </from>
                  <to>
                    <xdr:col>14</xdr:col>
                    <xdr:colOff>7620</xdr:colOff>
                    <xdr:row>61</xdr:row>
                    <xdr:rowOff>7620</xdr:rowOff>
                  </to>
                </anchor>
              </controlPr>
            </control>
          </mc:Choice>
        </mc:AlternateContent>
        <mc:AlternateContent xmlns:mc="http://schemas.openxmlformats.org/markup-compatibility/2006">
          <mc:Choice Requires="x14">
            <control shapeId="2174" r:id="rId8" name="Check Box 126">
              <controlPr defaultSize="0" autoFill="0" autoLine="0" autoPict="0">
                <anchor moveWithCells="1">
                  <from>
                    <xdr:col>11</xdr:col>
                    <xdr:colOff>259080</xdr:colOff>
                    <xdr:row>61</xdr:row>
                    <xdr:rowOff>160020</xdr:rowOff>
                  </from>
                  <to>
                    <xdr:col>15</xdr:col>
                    <xdr:colOff>152400</xdr:colOff>
                    <xdr:row>63</xdr:row>
                    <xdr:rowOff>68580</xdr:rowOff>
                  </to>
                </anchor>
              </controlPr>
            </control>
          </mc:Choice>
        </mc:AlternateContent>
        <mc:AlternateContent xmlns:mc="http://schemas.openxmlformats.org/markup-compatibility/2006">
          <mc:Choice Requires="x14">
            <control shapeId="2175" r:id="rId9" name="Check Box 127">
              <controlPr defaultSize="0" autoFill="0" autoLine="0" autoPict="0">
                <anchor moveWithCells="1">
                  <from>
                    <xdr:col>22</xdr:col>
                    <xdr:colOff>106680</xdr:colOff>
                    <xdr:row>60</xdr:row>
                    <xdr:rowOff>30480</xdr:rowOff>
                  </from>
                  <to>
                    <xdr:col>26</xdr:col>
                    <xdr:colOff>335280</xdr:colOff>
                    <xdr:row>62</xdr:row>
                    <xdr:rowOff>38100</xdr:rowOff>
                  </to>
                </anchor>
              </controlPr>
            </control>
          </mc:Choice>
        </mc:AlternateContent>
        <mc:AlternateContent xmlns:mc="http://schemas.openxmlformats.org/markup-compatibility/2006">
          <mc:Choice Requires="x14">
            <control shapeId="2176" r:id="rId10" name="Check Box 128">
              <controlPr defaultSize="0" autoFill="0" autoLine="0" autoPict="0">
                <anchor moveWithCells="1">
                  <from>
                    <xdr:col>22</xdr:col>
                    <xdr:colOff>106680</xdr:colOff>
                    <xdr:row>61</xdr:row>
                    <xdr:rowOff>182880</xdr:rowOff>
                  </from>
                  <to>
                    <xdr:col>26</xdr:col>
                    <xdr:colOff>335280</xdr:colOff>
                    <xdr:row>63</xdr:row>
                    <xdr:rowOff>68580</xdr:rowOff>
                  </to>
                </anchor>
              </controlPr>
            </control>
          </mc:Choice>
        </mc:AlternateContent>
        <mc:AlternateContent xmlns:mc="http://schemas.openxmlformats.org/markup-compatibility/2006">
          <mc:Choice Requires="x14">
            <control shapeId="2177" r:id="rId11" name="Check Box 129">
              <controlPr defaultSize="0" autoFill="0" autoLine="0" autoPict="0">
                <anchor moveWithCells="1">
                  <from>
                    <xdr:col>11</xdr:col>
                    <xdr:colOff>259080</xdr:colOff>
                    <xdr:row>58</xdr:row>
                    <xdr:rowOff>0</xdr:rowOff>
                  </from>
                  <to>
                    <xdr:col>16</xdr:col>
                    <xdr:colOff>220980</xdr:colOff>
                    <xdr:row>59</xdr:row>
                    <xdr:rowOff>68580</xdr:rowOff>
                  </to>
                </anchor>
              </controlPr>
            </control>
          </mc:Choice>
        </mc:AlternateContent>
        <mc:AlternateContent xmlns:mc="http://schemas.openxmlformats.org/markup-compatibility/2006">
          <mc:Choice Requires="x14">
            <control shapeId="2178" r:id="rId12" name="Check Box 130">
              <controlPr defaultSize="0" autoFill="0" autoLine="0" autoPict="0">
                <anchor moveWithCells="1">
                  <from>
                    <xdr:col>22</xdr:col>
                    <xdr:colOff>106680</xdr:colOff>
                    <xdr:row>58</xdr:row>
                    <xdr:rowOff>7620</xdr:rowOff>
                  </from>
                  <to>
                    <xdr:col>26</xdr:col>
                    <xdr:colOff>335280</xdr:colOff>
                    <xdr:row>59</xdr:row>
                    <xdr:rowOff>68580</xdr:rowOff>
                  </to>
                </anchor>
              </controlPr>
            </control>
          </mc:Choice>
        </mc:AlternateContent>
        <mc:AlternateContent xmlns:mc="http://schemas.openxmlformats.org/markup-compatibility/2006">
          <mc:Choice Requires="x14">
            <control shapeId="2179" r:id="rId13" name="Check Box 131">
              <controlPr defaultSize="0" autoFill="0" autoLine="0" autoPict="0">
                <anchor moveWithCells="1">
                  <from>
                    <xdr:col>22</xdr:col>
                    <xdr:colOff>106680</xdr:colOff>
                    <xdr:row>58</xdr:row>
                    <xdr:rowOff>182880</xdr:rowOff>
                  </from>
                  <to>
                    <xdr:col>25</xdr:col>
                    <xdr:colOff>106680</xdr:colOff>
                    <xdr:row>61</xdr:row>
                    <xdr:rowOff>45720</xdr:rowOff>
                  </to>
                </anchor>
              </controlPr>
            </control>
          </mc:Choice>
        </mc:AlternateContent>
        <mc:AlternateContent xmlns:mc="http://schemas.openxmlformats.org/markup-compatibility/2006">
          <mc:Choice Requires="x14">
            <control shapeId="2180" r:id="rId14" name="Check Box 132">
              <controlPr defaultSize="0" autoFill="0" autoLine="0" autoPict="0">
                <anchor moveWithCells="1">
                  <from>
                    <xdr:col>11</xdr:col>
                    <xdr:colOff>259080</xdr:colOff>
                    <xdr:row>60</xdr:row>
                    <xdr:rowOff>30480</xdr:rowOff>
                  </from>
                  <to>
                    <xdr:col>16</xdr:col>
                    <xdr:colOff>220980</xdr:colOff>
                    <xdr:row>62</xdr:row>
                    <xdr:rowOff>45720</xdr:rowOff>
                  </to>
                </anchor>
              </controlPr>
            </control>
          </mc:Choice>
        </mc:AlternateContent>
        <mc:AlternateContent xmlns:mc="http://schemas.openxmlformats.org/markup-compatibility/2006">
          <mc:Choice Requires="x14">
            <control shapeId="2181" r:id="rId15" name="Check Box 133">
              <controlPr defaultSize="0" autoFill="0" autoLine="0" autoPict="0" altText="Malt whiskey">
                <anchor moveWithCells="1">
                  <from>
                    <xdr:col>17</xdr:col>
                    <xdr:colOff>106680</xdr:colOff>
                    <xdr:row>58</xdr:row>
                    <xdr:rowOff>0</xdr:rowOff>
                  </from>
                  <to>
                    <xdr:col>22</xdr:col>
                    <xdr:colOff>76200</xdr:colOff>
                    <xdr:row>59</xdr:row>
                    <xdr:rowOff>68580</xdr:rowOff>
                  </to>
                </anchor>
              </controlPr>
            </control>
          </mc:Choice>
        </mc:AlternateContent>
        <mc:AlternateContent xmlns:mc="http://schemas.openxmlformats.org/markup-compatibility/2006">
          <mc:Choice Requires="x14">
            <control shapeId="2182" r:id="rId16" name="Check Box 134">
              <controlPr defaultSize="0" autoFill="0" autoLine="0" autoPict="0" altText="Malt whiskey">
                <anchor moveWithCells="1">
                  <from>
                    <xdr:col>17</xdr:col>
                    <xdr:colOff>106680</xdr:colOff>
                    <xdr:row>59</xdr:row>
                    <xdr:rowOff>0</xdr:rowOff>
                  </from>
                  <to>
                    <xdr:col>22</xdr:col>
                    <xdr:colOff>76200</xdr:colOff>
                    <xdr:row>61</xdr:row>
                    <xdr:rowOff>30480</xdr:rowOff>
                  </to>
                </anchor>
              </controlPr>
            </control>
          </mc:Choice>
        </mc:AlternateContent>
        <mc:AlternateContent xmlns:mc="http://schemas.openxmlformats.org/markup-compatibility/2006">
          <mc:Choice Requires="x14">
            <control shapeId="2183" r:id="rId17" name="Check Box 135">
              <controlPr defaultSize="0" autoFill="0" autoLine="0" autoPict="0" altText="Malt whiskey">
                <anchor moveWithCells="1">
                  <from>
                    <xdr:col>17</xdr:col>
                    <xdr:colOff>106680</xdr:colOff>
                    <xdr:row>60</xdr:row>
                    <xdr:rowOff>30480</xdr:rowOff>
                  </from>
                  <to>
                    <xdr:col>22</xdr:col>
                    <xdr:colOff>76200</xdr:colOff>
                    <xdr:row>62</xdr:row>
                    <xdr:rowOff>45720</xdr:rowOff>
                  </to>
                </anchor>
              </controlPr>
            </control>
          </mc:Choice>
        </mc:AlternateContent>
        <mc:AlternateContent xmlns:mc="http://schemas.openxmlformats.org/markup-compatibility/2006">
          <mc:Choice Requires="x14">
            <control shapeId="2184" r:id="rId18" name="Check Box 136">
              <controlPr defaultSize="0" autoFill="0" autoLine="0" autoPict="0" altText="Malt whiskey">
                <anchor moveWithCells="1">
                  <from>
                    <xdr:col>17</xdr:col>
                    <xdr:colOff>106680</xdr:colOff>
                    <xdr:row>61</xdr:row>
                    <xdr:rowOff>160020</xdr:rowOff>
                  </from>
                  <to>
                    <xdr:col>22</xdr:col>
                    <xdr:colOff>76200</xdr:colOff>
                    <xdr:row>63</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E787DAE-8681-48D1-8082-FFA721C34763}">
          <x14:formula1>
            <xm:f>Data!$B$21:$B$23</xm:f>
          </x14:formula1>
          <xm:sqref>B35:S41</xm:sqref>
        </x14:dataValidation>
        <x14:dataValidation type="list" allowBlank="1" showInputMessage="1" showErrorMessage="1" xr:uid="{46C102BE-614D-4710-9956-867FF99013EA}">
          <x14:formula1>
            <xm:f>Data!$B$83:$B$86</xm:f>
          </x14:formula1>
          <xm:sqref>B75:Q75</xm:sqref>
        </x14:dataValidation>
        <x14:dataValidation type="list" allowBlank="1" showInputMessage="1" showErrorMessage="1" xr:uid="{E7B28365-F832-44EF-AF77-ADD2A2E9D92F}">
          <x14:formula1>
            <xm:f>Data!$B$26:$B$28</xm:f>
          </x14:formula1>
          <xm:sqref>B44 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AEA-9027-4652-B929-C40CF7F8EE72}">
  <dimension ref="A1:L86"/>
  <sheetViews>
    <sheetView topLeftCell="B1" workbookViewId="0">
      <selection activeCell="B23" sqref="B23"/>
    </sheetView>
  </sheetViews>
  <sheetFormatPr defaultColWidth="8.88671875" defaultRowHeight="13.8" x14ac:dyDescent="0.3"/>
  <cols>
    <col min="1" max="1" width="3.6640625" style="3" customWidth="1"/>
    <col min="2" max="2" width="70.109375" style="3" bestFit="1" customWidth="1"/>
    <col min="3" max="3" width="13.33203125" style="3" bestFit="1" customWidth="1"/>
    <col min="4" max="4" width="13.33203125" style="3" customWidth="1"/>
    <col min="5" max="10" width="8.88671875" style="3"/>
    <col min="11" max="11" width="33.88671875" style="3" bestFit="1" customWidth="1"/>
    <col min="12" max="16384" width="8.88671875" style="3"/>
  </cols>
  <sheetData>
    <row r="1" spans="1:9" x14ac:dyDescent="0.3">
      <c r="A1" s="1"/>
      <c r="B1" s="1" t="s">
        <v>5</v>
      </c>
      <c r="C1" s="8"/>
      <c r="D1" s="8">
        <v>0</v>
      </c>
      <c r="E1" s="8">
        <v>0.4</v>
      </c>
      <c r="F1" s="8">
        <v>0.73</v>
      </c>
      <c r="I1" s="3" t="s">
        <v>75</v>
      </c>
    </row>
    <row r="2" spans="1:9" x14ac:dyDescent="0.3">
      <c r="B2" s="3" t="s">
        <v>37</v>
      </c>
      <c r="C2" s="3" t="s">
        <v>20</v>
      </c>
      <c r="D2" s="12">
        <v>4500</v>
      </c>
      <c r="E2" s="3">
        <v>2700</v>
      </c>
      <c r="F2" s="36">
        <v>1215</v>
      </c>
      <c r="G2" s="3" t="s">
        <v>6</v>
      </c>
      <c r="I2" s="3" t="s">
        <v>77</v>
      </c>
    </row>
    <row r="3" spans="1:9" x14ac:dyDescent="0.3">
      <c r="B3" s="3" t="s">
        <v>38</v>
      </c>
      <c r="C3" s="3" t="s">
        <v>25</v>
      </c>
      <c r="D3" s="12">
        <v>4500</v>
      </c>
      <c r="E3" s="3">
        <v>2700</v>
      </c>
      <c r="F3" s="36">
        <v>1215</v>
      </c>
      <c r="G3" s="3" t="s">
        <v>6</v>
      </c>
      <c r="I3" s="3" t="s">
        <v>80</v>
      </c>
    </row>
    <row r="4" spans="1:9" x14ac:dyDescent="0.3">
      <c r="B4" s="3" t="s">
        <v>73</v>
      </c>
      <c r="C4" s="3" t="s">
        <v>21</v>
      </c>
      <c r="D4" s="12">
        <v>2700</v>
      </c>
      <c r="E4" s="3">
        <v>1620</v>
      </c>
      <c r="F4" s="36">
        <v>729</v>
      </c>
      <c r="G4" s="3" t="s">
        <v>6</v>
      </c>
      <c r="I4" s="3" t="s">
        <v>81</v>
      </c>
    </row>
    <row r="5" spans="1:9" x14ac:dyDescent="0.3">
      <c r="B5" s="3" t="s">
        <v>39</v>
      </c>
      <c r="C5" s="3" t="s">
        <v>26</v>
      </c>
      <c r="D5" s="12">
        <v>2700</v>
      </c>
      <c r="E5" s="3">
        <v>1620</v>
      </c>
      <c r="F5" s="36">
        <v>729</v>
      </c>
      <c r="G5" s="3" t="s">
        <v>6</v>
      </c>
      <c r="I5" s="3" t="s">
        <v>83</v>
      </c>
    </row>
    <row r="6" spans="1:9" x14ac:dyDescent="0.3">
      <c r="B6" s="3" t="s">
        <v>7</v>
      </c>
      <c r="C6" s="3" t="s">
        <v>28</v>
      </c>
      <c r="D6" s="12">
        <v>1200</v>
      </c>
      <c r="E6" s="3">
        <v>720</v>
      </c>
      <c r="F6" s="36">
        <v>324</v>
      </c>
      <c r="G6" s="3" t="s">
        <v>6</v>
      </c>
    </row>
    <row r="7" spans="1:9" x14ac:dyDescent="0.3">
      <c r="B7" s="3" t="s">
        <v>8</v>
      </c>
      <c r="C7" s="3" t="s">
        <v>31</v>
      </c>
      <c r="D7" s="12">
        <v>2500</v>
      </c>
      <c r="E7" s="3">
        <v>1500</v>
      </c>
      <c r="F7" s="36">
        <v>675</v>
      </c>
      <c r="G7" s="3" t="s">
        <v>6</v>
      </c>
    </row>
    <row r="8" spans="1:9" x14ac:dyDescent="0.3">
      <c r="B8" s="3" t="s">
        <v>9</v>
      </c>
      <c r="C8" s="3" t="s">
        <v>32</v>
      </c>
      <c r="D8" s="12">
        <v>3000</v>
      </c>
      <c r="E8" s="3">
        <v>1800</v>
      </c>
      <c r="F8" s="36">
        <v>810</v>
      </c>
      <c r="G8" s="3" t="s">
        <v>6</v>
      </c>
    </row>
    <row r="9" spans="1:9" x14ac:dyDescent="0.3">
      <c r="B9" s="3" t="s">
        <v>10</v>
      </c>
      <c r="C9" s="3" t="s">
        <v>33</v>
      </c>
      <c r="D9" s="12">
        <v>3000</v>
      </c>
      <c r="E9" s="3">
        <v>1800</v>
      </c>
      <c r="F9" s="36">
        <v>810</v>
      </c>
      <c r="G9" s="3" t="s">
        <v>6</v>
      </c>
    </row>
    <row r="10" spans="1:9" x14ac:dyDescent="0.3">
      <c r="B10" s="3" t="s">
        <v>11</v>
      </c>
      <c r="C10" s="3" t="s">
        <v>29</v>
      </c>
      <c r="D10" s="12">
        <v>1200</v>
      </c>
      <c r="E10" s="3">
        <v>720</v>
      </c>
      <c r="F10" s="36">
        <v>324</v>
      </c>
      <c r="G10" s="3" t="s">
        <v>6</v>
      </c>
    </row>
    <row r="11" spans="1:9" x14ac:dyDescent="0.3">
      <c r="B11" s="3" t="s">
        <v>12</v>
      </c>
      <c r="C11" s="6" t="s">
        <v>22</v>
      </c>
      <c r="D11" s="12">
        <v>1000</v>
      </c>
      <c r="E11" s="3">
        <v>600</v>
      </c>
      <c r="F11" s="36">
        <v>270</v>
      </c>
      <c r="G11" s="3" t="s">
        <v>6</v>
      </c>
    </row>
    <row r="12" spans="1:9" x14ac:dyDescent="0.3">
      <c r="B12" s="3" t="s">
        <v>13</v>
      </c>
      <c r="C12" s="3" t="s">
        <v>27</v>
      </c>
      <c r="D12" s="12">
        <v>1200</v>
      </c>
      <c r="E12" s="3">
        <v>720</v>
      </c>
      <c r="F12" s="36">
        <v>324</v>
      </c>
      <c r="G12" s="3" t="s">
        <v>6</v>
      </c>
    </row>
    <row r="13" spans="1:9" x14ac:dyDescent="0.3">
      <c r="B13" s="3" t="s">
        <v>14</v>
      </c>
      <c r="C13" s="3" t="s">
        <v>23</v>
      </c>
      <c r="D13" s="12">
        <v>600</v>
      </c>
      <c r="E13" s="3">
        <v>360</v>
      </c>
      <c r="F13" s="36">
        <v>162</v>
      </c>
      <c r="G13" s="3" t="s">
        <v>6</v>
      </c>
    </row>
    <row r="14" spans="1:9" x14ac:dyDescent="0.3">
      <c r="B14" s="3" t="s">
        <v>15</v>
      </c>
      <c r="C14" s="3" t="s">
        <v>34</v>
      </c>
      <c r="D14" s="12">
        <v>300</v>
      </c>
      <c r="E14" s="3">
        <v>180</v>
      </c>
      <c r="F14" s="36">
        <v>81</v>
      </c>
      <c r="G14" s="3" t="s">
        <v>6</v>
      </c>
    </row>
    <row r="15" spans="1:9" x14ac:dyDescent="0.3">
      <c r="B15" s="3" t="s">
        <v>16</v>
      </c>
      <c r="C15" s="3" t="s">
        <v>24</v>
      </c>
      <c r="D15" s="12">
        <v>300</v>
      </c>
      <c r="E15" s="3">
        <v>180</v>
      </c>
      <c r="F15" s="36">
        <v>81</v>
      </c>
      <c r="G15" s="3" t="s">
        <v>6</v>
      </c>
    </row>
    <row r="16" spans="1:9" x14ac:dyDescent="0.3">
      <c r="B16" s="3" t="s">
        <v>17</v>
      </c>
      <c r="C16" s="3" t="s">
        <v>35</v>
      </c>
      <c r="D16" s="12"/>
      <c r="F16" s="6"/>
      <c r="G16" s="3" t="s">
        <v>6</v>
      </c>
    </row>
    <row r="17" spans="1:12" x14ac:dyDescent="0.3">
      <c r="B17" s="3" t="s">
        <v>18</v>
      </c>
      <c r="C17" s="3" t="s">
        <v>36</v>
      </c>
      <c r="D17" s="12"/>
      <c r="F17" s="6"/>
      <c r="G17" s="3" t="s">
        <v>6</v>
      </c>
    </row>
    <row r="18" spans="1:12" x14ac:dyDescent="0.3">
      <c r="B18" s="3" t="s">
        <v>19</v>
      </c>
      <c r="C18" s="3" t="s">
        <v>30</v>
      </c>
      <c r="D18" s="12"/>
      <c r="F18" s="6"/>
      <c r="G18" s="3" t="s">
        <v>6</v>
      </c>
    </row>
    <row r="19" spans="1:12" x14ac:dyDescent="0.3">
      <c r="B19" s="2"/>
    </row>
    <row r="20" spans="1:12" ht="14.4" x14ac:dyDescent="0.3">
      <c r="A20" s="32"/>
      <c r="B20" s="32" t="s">
        <v>129</v>
      </c>
      <c r="C20" s="3" t="s">
        <v>54</v>
      </c>
      <c r="D20" s="3" t="s">
        <v>63</v>
      </c>
      <c r="E20" s="3" t="s">
        <v>55</v>
      </c>
      <c r="F20" s="3" t="s">
        <v>56</v>
      </c>
      <c r="G20" s="3" t="s">
        <v>57</v>
      </c>
      <c r="H20" s="3" t="s">
        <v>58</v>
      </c>
      <c r="K20" s="40" t="s">
        <v>139</v>
      </c>
    </row>
    <row r="21" spans="1:12" ht="69" x14ac:dyDescent="0.3">
      <c r="A21" s="32"/>
      <c r="B21" s="33" t="s">
        <v>215</v>
      </c>
      <c r="C21" s="6">
        <f>SUM(D21/1.05)</f>
        <v>20</v>
      </c>
      <c r="D21" s="11">
        <v>21</v>
      </c>
      <c r="E21" s="6">
        <f>SUM(C21*12.5%)</f>
        <v>2.5</v>
      </c>
      <c r="F21" s="6">
        <f>SUM(C21,E21)*5%</f>
        <v>1.125</v>
      </c>
      <c r="G21" s="6">
        <f>SUM(C21,E21:F21)</f>
        <v>23.625</v>
      </c>
      <c r="H21" s="3" t="s">
        <v>52</v>
      </c>
      <c r="K21" s="3" t="s">
        <v>140</v>
      </c>
      <c r="L21" s="46">
        <v>24</v>
      </c>
    </row>
    <row r="22" spans="1:12" ht="82.8" x14ac:dyDescent="0.3">
      <c r="A22"/>
      <c r="B22" s="33" t="s">
        <v>216</v>
      </c>
      <c r="C22" s="6">
        <f t="shared" ref="C22:C23" si="0">SUM(D22/1.05)</f>
        <v>21.904761904761905</v>
      </c>
      <c r="D22" s="11">
        <v>23</v>
      </c>
      <c r="E22" s="6">
        <f t="shared" ref="E22:E23" si="1">SUM(C22*12.5%)</f>
        <v>2.7380952380952381</v>
      </c>
      <c r="F22" s="6">
        <f t="shared" ref="F22:F23" si="2">SUM(C22,E22)*5%</f>
        <v>1.2321428571428572</v>
      </c>
      <c r="G22" s="6">
        <f t="shared" ref="G22:G23" si="3">SUM(C22,E22:F22)</f>
        <v>25.875</v>
      </c>
      <c r="H22" s="3" t="s">
        <v>52</v>
      </c>
      <c r="K22" s="3" t="s">
        <v>141</v>
      </c>
      <c r="L22" s="46">
        <v>33</v>
      </c>
    </row>
    <row r="23" spans="1:12" ht="96.6" x14ac:dyDescent="0.3">
      <c r="A23"/>
      <c r="B23" s="33" t="s">
        <v>217</v>
      </c>
      <c r="C23" s="6">
        <f t="shared" si="0"/>
        <v>23.80952380952381</v>
      </c>
      <c r="D23" s="11">
        <v>25</v>
      </c>
      <c r="E23" s="6">
        <f t="shared" si="1"/>
        <v>2.9761904761904763</v>
      </c>
      <c r="F23" s="6">
        <f t="shared" si="2"/>
        <v>1.3392857142857144</v>
      </c>
      <c r="G23" s="6">
        <f t="shared" si="3"/>
        <v>28.125</v>
      </c>
      <c r="H23" s="3" t="s">
        <v>52</v>
      </c>
      <c r="K23" s="3" t="s">
        <v>142</v>
      </c>
      <c r="L23" s="46">
        <v>60</v>
      </c>
    </row>
    <row r="24" spans="1:12" ht="14.4" x14ac:dyDescent="0.3">
      <c r="A24"/>
      <c r="B24" s="33"/>
      <c r="C24" s="6"/>
      <c r="D24" s="6"/>
      <c r="E24" s="6"/>
      <c r="F24" s="6"/>
      <c r="G24" s="6"/>
      <c r="K24" s="3" t="s">
        <v>143</v>
      </c>
      <c r="L24" s="46">
        <v>42</v>
      </c>
    </row>
    <row r="25" spans="1:12" ht="14.4" x14ac:dyDescent="0.3">
      <c r="A25"/>
      <c r="B25" s="32" t="s">
        <v>132</v>
      </c>
      <c r="C25" s="3" t="s">
        <v>54</v>
      </c>
      <c r="D25" s="3" t="s">
        <v>63</v>
      </c>
      <c r="E25" s="3" t="s">
        <v>55</v>
      </c>
      <c r="F25" s="3" t="s">
        <v>56</v>
      </c>
      <c r="G25" s="3" t="s">
        <v>57</v>
      </c>
      <c r="H25" s="3" t="s">
        <v>58</v>
      </c>
      <c r="K25" s="3" t="s">
        <v>144</v>
      </c>
      <c r="L25" s="46">
        <v>48</v>
      </c>
    </row>
    <row r="26" spans="1:12" ht="14.4" x14ac:dyDescent="0.3">
      <c r="A26"/>
      <c r="B26" s="33" t="s">
        <v>131</v>
      </c>
      <c r="C26" s="6">
        <f t="shared" ref="C26:C28" si="4">SUM(D26/1.05)</f>
        <v>2.9523809523809526</v>
      </c>
      <c r="D26" s="11">
        <v>3.1</v>
      </c>
      <c r="E26" s="6">
        <f t="shared" ref="E26:E28" si="5">SUM(C26*12.5%)</f>
        <v>0.36904761904761907</v>
      </c>
      <c r="F26" s="6">
        <f t="shared" ref="F26:F28" si="6">SUM(C26,E26)*5%</f>
        <v>0.16607142857142859</v>
      </c>
      <c r="G26" s="6">
        <f t="shared" ref="G26:G28" si="7">SUM(C26,E26:F26)</f>
        <v>3.4875000000000003</v>
      </c>
      <c r="H26" s="3" t="s">
        <v>52</v>
      </c>
      <c r="K26" s="3" t="s">
        <v>145</v>
      </c>
      <c r="L26" s="46">
        <v>60</v>
      </c>
    </row>
    <row r="27" spans="1:12" ht="14.4" x14ac:dyDescent="0.3">
      <c r="A27"/>
      <c r="B27" s="33" t="s">
        <v>133</v>
      </c>
      <c r="C27" s="6">
        <f t="shared" si="4"/>
        <v>3.8095238095238093</v>
      </c>
      <c r="D27" s="11">
        <v>4</v>
      </c>
      <c r="E27" s="6">
        <f t="shared" si="5"/>
        <v>0.47619047619047616</v>
      </c>
      <c r="F27" s="6">
        <f t="shared" si="6"/>
        <v>0.2142857142857143</v>
      </c>
      <c r="G27" s="6">
        <f t="shared" si="7"/>
        <v>4.5</v>
      </c>
      <c r="H27" s="3" t="s">
        <v>52</v>
      </c>
      <c r="K27" s="3" t="s">
        <v>146</v>
      </c>
      <c r="L27" s="46">
        <v>78</v>
      </c>
    </row>
    <row r="28" spans="1:12" ht="14.4" x14ac:dyDescent="0.3">
      <c r="A28"/>
      <c r="B28" s="33" t="s">
        <v>212</v>
      </c>
      <c r="C28" s="6">
        <f t="shared" si="4"/>
        <v>20</v>
      </c>
      <c r="D28" s="11">
        <v>21</v>
      </c>
      <c r="E28" s="6">
        <f t="shared" si="5"/>
        <v>2.5</v>
      </c>
      <c r="F28" s="6">
        <f t="shared" si="6"/>
        <v>1.125</v>
      </c>
      <c r="G28" s="6">
        <f t="shared" si="7"/>
        <v>23.625</v>
      </c>
      <c r="H28" s="3" t="s">
        <v>52</v>
      </c>
      <c r="K28" s="3" t="s">
        <v>147</v>
      </c>
      <c r="L28" s="46">
        <v>84</v>
      </c>
    </row>
    <row r="29" spans="1:12" ht="14.4" x14ac:dyDescent="0.3">
      <c r="A29"/>
      <c r="B29" s="33"/>
      <c r="C29" s="6"/>
      <c r="D29" s="6"/>
      <c r="E29" s="6"/>
      <c r="F29" s="6"/>
      <c r="G29" s="6"/>
      <c r="K29" s="3" t="s">
        <v>148</v>
      </c>
      <c r="L29" s="46">
        <v>102</v>
      </c>
    </row>
    <row r="30" spans="1:12" ht="14.4" x14ac:dyDescent="0.3">
      <c r="A30"/>
      <c r="B30" s="9" t="s">
        <v>53</v>
      </c>
      <c r="C30" s="3" t="s">
        <v>54</v>
      </c>
      <c r="D30" s="3" t="s">
        <v>63</v>
      </c>
      <c r="E30" s="3" t="s">
        <v>55</v>
      </c>
      <c r="F30" s="3" t="s">
        <v>56</v>
      </c>
      <c r="G30" s="3" t="s">
        <v>57</v>
      </c>
      <c r="H30" s="3" t="s">
        <v>58</v>
      </c>
      <c r="K30" s="3" t="s">
        <v>149</v>
      </c>
      <c r="L30" s="46">
        <v>120</v>
      </c>
    </row>
    <row r="31" spans="1:12" ht="14.4" x14ac:dyDescent="0.3">
      <c r="A31"/>
      <c r="B31" s="10" t="s">
        <v>164</v>
      </c>
      <c r="C31" s="6">
        <f t="shared" ref="C31:C54" si="8">SUM(D31/1.2)</f>
        <v>38.333333333333336</v>
      </c>
      <c r="D31" s="11">
        <v>46</v>
      </c>
      <c r="E31" s="6">
        <f t="shared" ref="E31:E35" si="9">SUM(C31*12.5%)</f>
        <v>4.791666666666667</v>
      </c>
      <c r="F31" s="6">
        <f t="shared" ref="F31:F35" si="10">SUM(C31,E31)*20%</f>
        <v>8.625</v>
      </c>
      <c r="G31" s="6">
        <f t="shared" ref="G31:G35" si="11">SUM(C31,E31:F31)</f>
        <v>51.75</v>
      </c>
      <c r="H31" s="3" t="s">
        <v>59</v>
      </c>
      <c r="K31" s="3" t="s">
        <v>150</v>
      </c>
      <c r="L31" s="46">
        <v>180</v>
      </c>
    </row>
    <row r="32" spans="1:12" x14ac:dyDescent="0.3">
      <c r="B32" s="10" t="s">
        <v>136</v>
      </c>
      <c r="C32" s="6">
        <f t="shared" si="8"/>
        <v>54.166666666666671</v>
      </c>
      <c r="D32" s="11">
        <v>65</v>
      </c>
      <c r="E32" s="6">
        <f t="shared" si="9"/>
        <v>6.7708333333333339</v>
      </c>
      <c r="F32" s="6">
        <f t="shared" si="10"/>
        <v>12.187500000000002</v>
      </c>
      <c r="G32" s="6">
        <f t="shared" si="11"/>
        <v>73.125000000000014</v>
      </c>
      <c r="H32" s="3" t="s">
        <v>59</v>
      </c>
      <c r="K32" s="3" t="s">
        <v>151</v>
      </c>
      <c r="L32" s="46">
        <v>300</v>
      </c>
    </row>
    <row r="33" spans="2:8" x14ac:dyDescent="0.3">
      <c r="B33" s="3" t="s">
        <v>165</v>
      </c>
      <c r="C33" s="6">
        <f t="shared" si="8"/>
        <v>30</v>
      </c>
      <c r="D33" s="11">
        <v>36</v>
      </c>
      <c r="E33" s="6">
        <f t="shared" si="9"/>
        <v>3.75</v>
      </c>
      <c r="F33" s="6">
        <f t="shared" si="10"/>
        <v>6.75</v>
      </c>
      <c r="G33" s="6">
        <f t="shared" si="11"/>
        <v>40.5</v>
      </c>
      <c r="H33" s="3" t="s">
        <v>59</v>
      </c>
    </row>
    <row r="34" spans="2:8" x14ac:dyDescent="0.3">
      <c r="B34" s="10" t="s">
        <v>166</v>
      </c>
      <c r="C34" s="6">
        <f t="shared" si="8"/>
        <v>30</v>
      </c>
      <c r="D34" s="11">
        <v>36</v>
      </c>
      <c r="E34" s="6">
        <f t="shared" si="9"/>
        <v>3.75</v>
      </c>
      <c r="F34" s="6">
        <f t="shared" si="10"/>
        <v>6.75</v>
      </c>
      <c r="G34" s="6">
        <f t="shared" si="11"/>
        <v>40.5</v>
      </c>
      <c r="H34" s="3" t="s">
        <v>59</v>
      </c>
    </row>
    <row r="35" spans="2:8" x14ac:dyDescent="0.3">
      <c r="B35" s="10" t="s">
        <v>167</v>
      </c>
      <c r="C35" s="6">
        <f t="shared" si="8"/>
        <v>38.333333333333336</v>
      </c>
      <c r="D35" s="11">
        <v>46</v>
      </c>
      <c r="E35" s="6">
        <f t="shared" si="9"/>
        <v>4.791666666666667</v>
      </c>
      <c r="F35" s="6">
        <f t="shared" si="10"/>
        <v>8.625</v>
      </c>
      <c r="G35" s="6">
        <f t="shared" si="11"/>
        <v>51.75</v>
      </c>
      <c r="H35" s="3" t="s">
        <v>59</v>
      </c>
    </row>
    <row r="36" spans="2:8" x14ac:dyDescent="0.3">
      <c r="B36" s="9" t="s">
        <v>60</v>
      </c>
      <c r="C36" s="3" t="s">
        <v>54</v>
      </c>
      <c r="D36" s="3" t="s">
        <v>63</v>
      </c>
      <c r="E36" s="3" t="s">
        <v>55</v>
      </c>
      <c r="F36" s="3" t="s">
        <v>56</v>
      </c>
      <c r="G36" s="3" t="s">
        <v>57</v>
      </c>
      <c r="H36" s="3" t="s">
        <v>58</v>
      </c>
    </row>
    <row r="37" spans="2:8" x14ac:dyDescent="0.3">
      <c r="B37" s="10" t="s">
        <v>168</v>
      </c>
      <c r="C37" s="6">
        <f t="shared" si="8"/>
        <v>22.083333333333336</v>
      </c>
      <c r="D37" s="11">
        <v>26.5</v>
      </c>
      <c r="E37" s="6">
        <f t="shared" ref="E37:E54" si="12">SUM(C37*12.5%)</f>
        <v>2.760416666666667</v>
      </c>
      <c r="F37" s="6">
        <f t="shared" ref="F37:F54" si="13">SUM(C37,E37)*20%</f>
        <v>4.9687500000000009</v>
      </c>
      <c r="G37" s="6">
        <f t="shared" ref="G37:G54" si="14">SUM(C37,E37:F37)</f>
        <v>29.812500000000004</v>
      </c>
      <c r="H37" s="3" t="s">
        <v>59</v>
      </c>
    </row>
    <row r="38" spans="2:8" x14ac:dyDescent="0.3">
      <c r="B38" s="10" t="s">
        <v>137</v>
      </c>
      <c r="C38" s="6">
        <f t="shared" si="8"/>
        <v>31.666666666666668</v>
      </c>
      <c r="D38" s="11">
        <v>38</v>
      </c>
      <c r="E38" s="6">
        <f t="shared" si="12"/>
        <v>3.9583333333333335</v>
      </c>
      <c r="F38" s="6">
        <f t="shared" si="13"/>
        <v>7.125</v>
      </c>
      <c r="G38" s="6">
        <f t="shared" si="14"/>
        <v>42.75</v>
      </c>
      <c r="H38" s="3" t="s">
        <v>59</v>
      </c>
    </row>
    <row r="39" spans="2:8" x14ac:dyDescent="0.3">
      <c r="B39" s="10" t="s">
        <v>180</v>
      </c>
      <c r="C39" s="6">
        <f t="shared" si="8"/>
        <v>20.833333333333336</v>
      </c>
      <c r="D39" s="11">
        <v>25</v>
      </c>
      <c r="E39" s="6">
        <f t="shared" si="12"/>
        <v>2.604166666666667</v>
      </c>
      <c r="F39" s="6">
        <f t="shared" si="13"/>
        <v>4.6875000000000009</v>
      </c>
      <c r="G39" s="6">
        <f t="shared" si="14"/>
        <v>28.125000000000004</v>
      </c>
      <c r="H39" s="3" t="s">
        <v>59</v>
      </c>
    </row>
    <row r="40" spans="2:8" x14ac:dyDescent="0.3">
      <c r="B40" s="10" t="s">
        <v>179</v>
      </c>
      <c r="C40" s="6">
        <f t="shared" si="8"/>
        <v>24.166666666666668</v>
      </c>
      <c r="D40" s="11">
        <v>29</v>
      </c>
      <c r="E40" s="6">
        <f t="shared" si="12"/>
        <v>3.0208333333333335</v>
      </c>
      <c r="F40" s="6">
        <f t="shared" si="13"/>
        <v>5.4375</v>
      </c>
      <c r="G40" s="6">
        <f t="shared" si="14"/>
        <v>32.625</v>
      </c>
      <c r="H40" s="3" t="s">
        <v>59</v>
      </c>
    </row>
    <row r="41" spans="2:8" x14ac:dyDescent="0.3">
      <c r="B41" s="10" t="s">
        <v>178</v>
      </c>
      <c r="C41" s="6">
        <f t="shared" si="8"/>
        <v>30.833333333333336</v>
      </c>
      <c r="D41" s="11">
        <v>37</v>
      </c>
      <c r="E41" s="6">
        <f t="shared" si="12"/>
        <v>3.854166666666667</v>
      </c>
      <c r="F41" s="6">
        <f t="shared" si="13"/>
        <v>6.9375</v>
      </c>
      <c r="G41" s="6">
        <f t="shared" si="14"/>
        <v>41.625</v>
      </c>
      <c r="H41" s="3" t="s">
        <v>59</v>
      </c>
    </row>
    <row r="42" spans="2:8" x14ac:dyDescent="0.3">
      <c r="B42" s="10" t="s">
        <v>177</v>
      </c>
      <c r="C42" s="6">
        <f t="shared" si="8"/>
        <v>27.5</v>
      </c>
      <c r="D42" s="11">
        <v>33</v>
      </c>
      <c r="E42" s="6">
        <f t="shared" si="12"/>
        <v>3.4375</v>
      </c>
      <c r="F42" s="6">
        <f t="shared" si="13"/>
        <v>6.1875</v>
      </c>
      <c r="G42" s="6">
        <f t="shared" si="14"/>
        <v>37.125</v>
      </c>
      <c r="H42" s="3" t="s">
        <v>59</v>
      </c>
    </row>
    <row r="43" spans="2:8" x14ac:dyDescent="0.3">
      <c r="B43" s="10" t="s">
        <v>170</v>
      </c>
      <c r="C43" s="6">
        <f t="shared" si="8"/>
        <v>22.5</v>
      </c>
      <c r="D43" s="11">
        <v>27</v>
      </c>
      <c r="E43" s="6">
        <f t="shared" si="12"/>
        <v>2.8125</v>
      </c>
      <c r="F43" s="6">
        <f t="shared" si="13"/>
        <v>5.0625</v>
      </c>
      <c r="G43" s="6">
        <f t="shared" si="14"/>
        <v>30.375</v>
      </c>
      <c r="H43" s="3" t="s">
        <v>59</v>
      </c>
    </row>
    <row r="44" spans="2:8" x14ac:dyDescent="0.3">
      <c r="B44" s="10" t="s">
        <v>176</v>
      </c>
      <c r="C44" s="6">
        <f t="shared" si="8"/>
        <v>25</v>
      </c>
      <c r="D44" s="11">
        <v>30</v>
      </c>
      <c r="E44" s="6">
        <f t="shared" si="12"/>
        <v>3.125</v>
      </c>
      <c r="F44" s="6">
        <f t="shared" si="13"/>
        <v>5.625</v>
      </c>
      <c r="G44" s="6">
        <f t="shared" si="14"/>
        <v>33.75</v>
      </c>
      <c r="H44" s="3" t="s">
        <v>59</v>
      </c>
    </row>
    <row r="45" spans="2:8" x14ac:dyDescent="0.3">
      <c r="B45" s="10" t="s">
        <v>169</v>
      </c>
      <c r="C45" s="6">
        <f t="shared" si="8"/>
        <v>31.666666666666668</v>
      </c>
      <c r="D45" s="11">
        <v>38</v>
      </c>
      <c r="E45" s="6">
        <f t="shared" si="12"/>
        <v>3.9583333333333335</v>
      </c>
      <c r="F45" s="6">
        <f t="shared" si="13"/>
        <v>7.125</v>
      </c>
      <c r="G45" s="6">
        <f t="shared" si="14"/>
        <v>42.75</v>
      </c>
      <c r="H45" s="3" t="s">
        <v>59</v>
      </c>
    </row>
    <row r="46" spans="2:8" x14ac:dyDescent="0.3">
      <c r="B46" s="10" t="s">
        <v>175</v>
      </c>
      <c r="C46" s="6">
        <f t="shared" si="8"/>
        <v>24.166666666666668</v>
      </c>
      <c r="D46" s="11">
        <v>29</v>
      </c>
      <c r="E46" s="6">
        <f t="shared" si="12"/>
        <v>3.0208333333333335</v>
      </c>
      <c r="F46" s="6">
        <f t="shared" si="13"/>
        <v>5.4375</v>
      </c>
      <c r="G46" s="6">
        <f t="shared" si="14"/>
        <v>32.625</v>
      </c>
      <c r="H46" s="3" t="s">
        <v>59</v>
      </c>
    </row>
    <row r="47" spans="2:8" x14ac:dyDescent="0.3">
      <c r="B47" s="10" t="s">
        <v>174</v>
      </c>
      <c r="C47" s="6">
        <f t="shared" si="8"/>
        <v>23.333333333333336</v>
      </c>
      <c r="D47" s="11">
        <v>28</v>
      </c>
      <c r="E47" s="6">
        <f t="shared" si="12"/>
        <v>2.916666666666667</v>
      </c>
      <c r="F47" s="6">
        <f t="shared" si="13"/>
        <v>5.2500000000000009</v>
      </c>
      <c r="G47" s="6">
        <f t="shared" si="14"/>
        <v>31.500000000000004</v>
      </c>
      <c r="H47" s="3" t="s">
        <v>59</v>
      </c>
    </row>
    <row r="48" spans="2:8" x14ac:dyDescent="0.3">
      <c r="B48" s="10" t="s">
        <v>173</v>
      </c>
      <c r="C48" s="6">
        <f t="shared" si="8"/>
        <v>27.5</v>
      </c>
      <c r="D48" s="11">
        <v>33</v>
      </c>
      <c r="E48" s="6">
        <f t="shared" si="12"/>
        <v>3.4375</v>
      </c>
      <c r="F48" s="6">
        <f t="shared" si="13"/>
        <v>6.1875</v>
      </c>
      <c r="G48" s="6">
        <f t="shared" si="14"/>
        <v>37.125</v>
      </c>
      <c r="H48" s="3" t="s">
        <v>59</v>
      </c>
    </row>
    <row r="49" spans="2:8" x14ac:dyDescent="0.3">
      <c r="B49" s="10" t="s">
        <v>172</v>
      </c>
      <c r="C49" s="6">
        <f t="shared" si="8"/>
        <v>20.833333333333336</v>
      </c>
      <c r="D49" s="11">
        <v>25</v>
      </c>
      <c r="E49" s="6">
        <f t="shared" si="12"/>
        <v>2.604166666666667</v>
      </c>
      <c r="F49" s="6">
        <f t="shared" si="13"/>
        <v>4.6875000000000009</v>
      </c>
      <c r="G49" s="6">
        <f t="shared" si="14"/>
        <v>28.125000000000004</v>
      </c>
      <c r="H49" s="3" t="s">
        <v>59</v>
      </c>
    </row>
    <row r="50" spans="2:8" x14ac:dyDescent="0.3">
      <c r="B50" s="10" t="s">
        <v>171</v>
      </c>
      <c r="C50" s="6">
        <f t="shared" si="8"/>
        <v>25</v>
      </c>
      <c r="D50" s="11">
        <v>30</v>
      </c>
      <c r="E50" s="6">
        <f t="shared" ref="E50" si="15">SUM(C50*12.5%)</f>
        <v>3.125</v>
      </c>
      <c r="F50" s="6">
        <f t="shared" ref="F50" si="16">SUM(C50,E50)*20%</f>
        <v>5.625</v>
      </c>
      <c r="G50" s="6">
        <f t="shared" ref="G50" si="17">SUM(C50,E50:F50)</f>
        <v>33.75</v>
      </c>
      <c r="H50" s="3" t="s">
        <v>59</v>
      </c>
    </row>
    <row r="51" spans="2:8" x14ac:dyDescent="0.3">
      <c r="B51" s="10" t="s">
        <v>197</v>
      </c>
      <c r="C51" s="6">
        <f t="shared" si="8"/>
        <v>20.833333333333336</v>
      </c>
      <c r="D51" s="11">
        <v>25</v>
      </c>
      <c r="E51" s="6">
        <f t="shared" ref="E51:E53" si="18">SUM(C51*12.5%)</f>
        <v>2.604166666666667</v>
      </c>
      <c r="F51" s="6">
        <f t="shared" ref="F51:F53" si="19">SUM(C51,E51)*20%</f>
        <v>4.6875000000000009</v>
      </c>
      <c r="G51" s="6">
        <f t="shared" ref="G51:G53" si="20">SUM(C51,E51:F51)</f>
        <v>28.125000000000004</v>
      </c>
      <c r="H51" s="3" t="s">
        <v>59</v>
      </c>
    </row>
    <row r="52" spans="2:8" x14ac:dyDescent="0.3">
      <c r="B52" s="10" t="s">
        <v>198</v>
      </c>
      <c r="C52" s="6">
        <f t="shared" si="8"/>
        <v>31.666666666666668</v>
      </c>
      <c r="D52" s="11">
        <v>38</v>
      </c>
      <c r="E52" s="6">
        <f t="shared" si="18"/>
        <v>3.9583333333333335</v>
      </c>
      <c r="F52" s="6">
        <f t="shared" si="19"/>
        <v>7.125</v>
      </c>
      <c r="G52" s="6">
        <f t="shared" si="20"/>
        <v>42.75</v>
      </c>
      <c r="H52" s="3" t="s">
        <v>59</v>
      </c>
    </row>
    <row r="53" spans="2:8" x14ac:dyDescent="0.3">
      <c r="B53" s="10" t="s">
        <v>199</v>
      </c>
      <c r="C53" s="6">
        <f t="shared" si="8"/>
        <v>25</v>
      </c>
      <c r="D53" s="11">
        <v>30</v>
      </c>
      <c r="E53" s="6">
        <f t="shared" si="18"/>
        <v>3.125</v>
      </c>
      <c r="F53" s="6">
        <f t="shared" si="19"/>
        <v>5.625</v>
      </c>
      <c r="G53" s="6">
        <f t="shared" si="20"/>
        <v>33.75</v>
      </c>
      <c r="H53" s="3" t="s">
        <v>59</v>
      </c>
    </row>
    <row r="54" spans="2:8" x14ac:dyDescent="0.3">
      <c r="B54" s="10" t="s">
        <v>200</v>
      </c>
      <c r="C54" s="6">
        <f t="shared" si="8"/>
        <v>34.166666666666671</v>
      </c>
      <c r="D54" s="11">
        <v>41</v>
      </c>
      <c r="E54" s="6">
        <f t="shared" si="12"/>
        <v>4.2708333333333339</v>
      </c>
      <c r="F54" s="6">
        <f t="shared" si="13"/>
        <v>7.6875000000000018</v>
      </c>
      <c r="G54" s="6">
        <f t="shared" si="14"/>
        <v>46.125000000000007</v>
      </c>
      <c r="H54" s="3" t="s">
        <v>59</v>
      </c>
    </row>
    <row r="55" spans="2:8" x14ac:dyDescent="0.3">
      <c r="B55" s="40" t="s">
        <v>79</v>
      </c>
      <c r="C55" s="3" t="s">
        <v>54</v>
      </c>
      <c r="D55" s="3" t="s">
        <v>63</v>
      </c>
      <c r="E55" s="3" t="s">
        <v>55</v>
      </c>
      <c r="F55" s="3" t="s">
        <v>56</v>
      </c>
      <c r="G55" s="3" t="s">
        <v>57</v>
      </c>
      <c r="H55" s="3" t="s">
        <v>58</v>
      </c>
    </row>
    <row r="56" spans="2:8" x14ac:dyDescent="0.3">
      <c r="B56" s="3" t="s">
        <v>181</v>
      </c>
      <c r="C56" s="6">
        <f t="shared" ref="C56:C57" si="21">SUM(D56/1.2)</f>
        <v>20.833333333333336</v>
      </c>
      <c r="D56" s="11">
        <v>25</v>
      </c>
      <c r="E56" s="6">
        <f t="shared" ref="E56:E57" si="22">SUM(C56*12.5%)</f>
        <v>2.604166666666667</v>
      </c>
      <c r="F56" s="6">
        <f t="shared" ref="F56:F57" si="23">SUM(C56,E56)*20%</f>
        <v>4.6875000000000009</v>
      </c>
      <c r="G56" s="6">
        <f t="shared" ref="G56:G57" si="24">SUM(C56,E56:F56)</f>
        <v>28.125000000000004</v>
      </c>
      <c r="H56" s="3" t="s">
        <v>59</v>
      </c>
    </row>
    <row r="57" spans="2:8" x14ac:dyDescent="0.3">
      <c r="B57" s="3" t="s">
        <v>182</v>
      </c>
      <c r="C57" s="6">
        <f t="shared" si="21"/>
        <v>20.833333333333336</v>
      </c>
      <c r="D57" s="11">
        <v>25</v>
      </c>
      <c r="E57" s="6">
        <f t="shared" si="22"/>
        <v>2.604166666666667</v>
      </c>
      <c r="F57" s="6">
        <f t="shared" si="23"/>
        <v>4.6875000000000009</v>
      </c>
      <c r="G57" s="6">
        <f t="shared" si="24"/>
        <v>28.125000000000004</v>
      </c>
      <c r="H57" s="3" t="s">
        <v>59</v>
      </c>
    </row>
    <row r="58" spans="2:8" x14ac:dyDescent="0.3">
      <c r="B58" s="40" t="s">
        <v>61</v>
      </c>
      <c r="C58" s="3" t="s">
        <v>54</v>
      </c>
      <c r="D58" s="3" t="s">
        <v>63</v>
      </c>
      <c r="E58" s="3" t="s">
        <v>55</v>
      </c>
      <c r="F58" s="3" t="s">
        <v>56</v>
      </c>
      <c r="G58" s="3" t="s">
        <v>57</v>
      </c>
      <c r="H58" s="3" t="s">
        <v>58</v>
      </c>
    </row>
    <row r="59" spans="2:8" x14ac:dyDescent="0.3">
      <c r="B59" s="10" t="s">
        <v>183</v>
      </c>
      <c r="C59" s="6">
        <f t="shared" ref="C59:C72" si="25">SUM(D59/1.2)</f>
        <v>22.083333333333336</v>
      </c>
      <c r="D59" s="11">
        <v>26.5</v>
      </c>
      <c r="E59" s="6">
        <f t="shared" ref="E59:E72" si="26">SUM(C59*12.5%)</f>
        <v>2.760416666666667</v>
      </c>
      <c r="F59" s="6">
        <f t="shared" ref="F59:F72" si="27">SUM(C59,E59)*20%</f>
        <v>4.9687500000000009</v>
      </c>
      <c r="G59" s="6">
        <f t="shared" ref="G59:G72" si="28">SUM(C59,E59:F59)</f>
        <v>29.812500000000004</v>
      </c>
      <c r="H59" s="3" t="s">
        <v>59</v>
      </c>
    </row>
    <row r="60" spans="2:8" x14ac:dyDescent="0.3">
      <c r="B60" s="10" t="s">
        <v>184</v>
      </c>
      <c r="C60" s="6">
        <f t="shared" si="25"/>
        <v>27.5</v>
      </c>
      <c r="D60" s="11">
        <v>33</v>
      </c>
      <c r="E60" s="6">
        <f t="shared" si="26"/>
        <v>3.4375</v>
      </c>
      <c r="F60" s="6">
        <f t="shared" si="27"/>
        <v>6.1875</v>
      </c>
      <c r="G60" s="6">
        <f t="shared" si="28"/>
        <v>37.125</v>
      </c>
      <c r="H60" s="3" t="s">
        <v>59</v>
      </c>
    </row>
    <row r="61" spans="2:8" x14ac:dyDescent="0.3">
      <c r="B61" s="3" t="s">
        <v>138</v>
      </c>
      <c r="C61" s="6">
        <f t="shared" si="25"/>
        <v>34.166666666666671</v>
      </c>
      <c r="D61" s="11">
        <v>41</v>
      </c>
      <c r="E61" s="6">
        <f t="shared" si="26"/>
        <v>4.2708333333333339</v>
      </c>
      <c r="F61" s="6">
        <f t="shared" si="27"/>
        <v>7.6875000000000018</v>
      </c>
      <c r="G61" s="6">
        <f t="shared" si="28"/>
        <v>46.125000000000007</v>
      </c>
      <c r="H61" s="3" t="s">
        <v>59</v>
      </c>
    </row>
    <row r="62" spans="2:8" x14ac:dyDescent="0.3">
      <c r="B62" s="3" t="s">
        <v>185</v>
      </c>
      <c r="C62" s="6">
        <f t="shared" si="25"/>
        <v>27.5</v>
      </c>
      <c r="D62" s="11">
        <v>33</v>
      </c>
      <c r="E62" s="6">
        <f t="shared" si="26"/>
        <v>3.4375</v>
      </c>
      <c r="F62" s="6">
        <f t="shared" si="27"/>
        <v>6.1875</v>
      </c>
      <c r="G62" s="6">
        <f t="shared" si="28"/>
        <v>37.125</v>
      </c>
      <c r="H62" s="3" t="s">
        <v>59</v>
      </c>
    </row>
    <row r="63" spans="2:8" x14ac:dyDescent="0.3">
      <c r="B63" s="3" t="s">
        <v>186</v>
      </c>
      <c r="C63" s="6">
        <f t="shared" si="25"/>
        <v>25</v>
      </c>
      <c r="D63" s="11">
        <v>30</v>
      </c>
      <c r="E63" s="6">
        <f t="shared" si="26"/>
        <v>3.125</v>
      </c>
      <c r="F63" s="6">
        <f t="shared" si="27"/>
        <v>5.625</v>
      </c>
      <c r="G63" s="6">
        <f t="shared" si="28"/>
        <v>33.75</v>
      </c>
      <c r="H63" s="3" t="s">
        <v>59</v>
      </c>
    </row>
    <row r="64" spans="2:8" x14ac:dyDescent="0.3">
      <c r="B64" s="3" t="s">
        <v>187</v>
      </c>
      <c r="C64" s="6">
        <f t="shared" si="25"/>
        <v>25</v>
      </c>
      <c r="D64" s="11">
        <v>30</v>
      </c>
      <c r="E64" s="6">
        <f t="shared" si="26"/>
        <v>3.125</v>
      </c>
      <c r="F64" s="6">
        <f t="shared" si="27"/>
        <v>5.625</v>
      </c>
      <c r="G64" s="6">
        <f t="shared" si="28"/>
        <v>33.75</v>
      </c>
      <c r="H64" s="3" t="s">
        <v>59</v>
      </c>
    </row>
    <row r="65" spans="2:8" x14ac:dyDescent="0.3">
      <c r="B65" s="3" t="s">
        <v>188</v>
      </c>
      <c r="C65" s="6">
        <f t="shared" si="25"/>
        <v>21.666666666666668</v>
      </c>
      <c r="D65" s="11">
        <v>26</v>
      </c>
      <c r="E65" s="6">
        <f t="shared" si="26"/>
        <v>2.7083333333333335</v>
      </c>
      <c r="F65" s="6">
        <f t="shared" si="27"/>
        <v>4.875</v>
      </c>
      <c r="G65" s="6">
        <f t="shared" si="28"/>
        <v>29.25</v>
      </c>
      <c r="H65" s="3" t="s">
        <v>59</v>
      </c>
    </row>
    <row r="66" spans="2:8" x14ac:dyDescent="0.3">
      <c r="B66" s="3" t="s">
        <v>189</v>
      </c>
      <c r="C66" s="6">
        <f t="shared" si="25"/>
        <v>31.666666666666668</v>
      </c>
      <c r="D66" s="11">
        <v>38</v>
      </c>
      <c r="E66" s="6">
        <f t="shared" si="26"/>
        <v>3.9583333333333335</v>
      </c>
      <c r="F66" s="6">
        <f t="shared" si="27"/>
        <v>7.125</v>
      </c>
      <c r="G66" s="6">
        <f t="shared" si="28"/>
        <v>42.75</v>
      </c>
      <c r="H66" s="3" t="s">
        <v>59</v>
      </c>
    </row>
    <row r="67" spans="2:8" x14ac:dyDescent="0.3">
      <c r="B67" s="3" t="s">
        <v>190</v>
      </c>
      <c r="C67" s="6">
        <f t="shared" si="25"/>
        <v>20.833333333333336</v>
      </c>
      <c r="D67" s="11">
        <v>25</v>
      </c>
      <c r="E67" s="6">
        <f t="shared" si="26"/>
        <v>2.604166666666667</v>
      </c>
      <c r="F67" s="6">
        <f t="shared" si="27"/>
        <v>4.6875000000000009</v>
      </c>
      <c r="G67" s="6">
        <f t="shared" si="28"/>
        <v>28.125000000000004</v>
      </c>
      <c r="H67" s="3" t="s">
        <v>59</v>
      </c>
    </row>
    <row r="68" spans="2:8" x14ac:dyDescent="0.3">
      <c r="B68" s="3" t="s">
        <v>191</v>
      </c>
      <c r="C68" s="6">
        <f t="shared" si="25"/>
        <v>21.666666666666668</v>
      </c>
      <c r="D68" s="11">
        <v>26</v>
      </c>
      <c r="E68" s="6">
        <f t="shared" si="26"/>
        <v>2.7083333333333335</v>
      </c>
      <c r="F68" s="6">
        <f t="shared" si="27"/>
        <v>4.875</v>
      </c>
      <c r="G68" s="6">
        <f t="shared" si="28"/>
        <v>29.25</v>
      </c>
      <c r="H68" s="3" t="s">
        <v>59</v>
      </c>
    </row>
    <row r="69" spans="2:8" x14ac:dyDescent="0.3">
      <c r="B69" s="3" t="s">
        <v>192</v>
      </c>
      <c r="C69" s="6">
        <f t="shared" si="25"/>
        <v>23.333333333333336</v>
      </c>
      <c r="D69" s="11">
        <v>28</v>
      </c>
      <c r="E69" s="6">
        <f t="shared" si="26"/>
        <v>2.916666666666667</v>
      </c>
      <c r="F69" s="6">
        <f t="shared" si="27"/>
        <v>5.2500000000000009</v>
      </c>
      <c r="G69" s="6">
        <f t="shared" si="28"/>
        <v>31.500000000000004</v>
      </c>
      <c r="H69" s="3" t="s">
        <v>59</v>
      </c>
    </row>
    <row r="70" spans="2:8" x14ac:dyDescent="0.3">
      <c r="B70" s="3" t="s">
        <v>193</v>
      </c>
      <c r="C70" s="6">
        <f t="shared" si="25"/>
        <v>32.5</v>
      </c>
      <c r="D70" s="11">
        <v>39</v>
      </c>
      <c r="E70" s="6">
        <f t="shared" si="26"/>
        <v>4.0625</v>
      </c>
      <c r="F70" s="6">
        <f t="shared" si="27"/>
        <v>7.3125</v>
      </c>
      <c r="G70" s="6">
        <f t="shared" si="28"/>
        <v>43.875</v>
      </c>
      <c r="H70" s="3" t="s">
        <v>59</v>
      </c>
    </row>
    <row r="71" spans="2:8" x14ac:dyDescent="0.3">
      <c r="B71" s="3" t="s">
        <v>195</v>
      </c>
      <c r="C71" s="6">
        <f t="shared" si="25"/>
        <v>25</v>
      </c>
      <c r="D71" s="11">
        <v>30</v>
      </c>
      <c r="E71" s="6">
        <f t="shared" si="26"/>
        <v>3.125</v>
      </c>
      <c r="F71" s="6">
        <f t="shared" si="27"/>
        <v>5.625</v>
      </c>
      <c r="G71" s="6">
        <f t="shared" si="28"/>
        <v>33.75</v>
      </c>
      <c r="H71" s="3" t="s">
        <v>59</v>
      </c>
    </row>
    <row r="72" spans="2:8" x14ac:dyDescent="0.3">
      <c r="B72" s="3" t="s">
        <v>194</v>
      </c>
      <c r="C72" s="6">
        <f t="shared" si="25"/>
        <v>29.166666666666668</v>
      </c>
      <c r="D72" s="11">
        <v>35</v>
      </c>
      <c r="E72" s="6">
        <f t="shared" si="26"/>
        <v>3.6458333333333335</v>
      </c>
      <c r="F72" s="6">
        <f t="shared" si="27"/>
        <v>6.5625</v>
      </c>
      <c r="G72" s="6">
        <f t="shared" si="28"/>
        <v>39.375</v>
      </c>
      <c r="H72" s="3" t="s">
        <v>59</v>
      </c>
    </row>
    <row r="73" spans="2:8" x14ac:dyDescent="0.3">
      <c r="B73" s="3" t="s">
        <v>196</v>
      </c>
      <c r="C73" s="6">
        <f t="shared" ref="C73:C76" si="29">SUM(D73/1.2)</f>
        <v>34.166666666666671</v>
      </c>
      <c r="D73" s="11">
        <v>41</v>
      </c>
      <c r="E73" s="6">
        <f t="shared" ref="E73" si="30">SUM(C73*12.5%)</f>
        <v>4.2708333333333339</v>
      </c>
      <c r="F73" s="6">
        <f t="shared" ref="F73" si="31">SUM(C73,E73)*20%</f>
        <v>7.6875000000000018</v>
      </c>
      <c r="G73" s="6">
        <f t="shared" ref="G73" si="32">SUM(C73,E73:F73)</f>
        <v>46.125000000000007</v>
      </c>
      <c r="H73" s="3" t="s">
        <v>59</v>
      </c>
    </row>
    <row r="74" spans="2:8" x14ac:dyDescent="0.3">
      <c r="B74" s="3" t="s">
        <v>203</v>
      </c>
      <c r="C74" s="6">
        <f t="shared" si="29"/>
        <v>35.833333333333336</v>
      </c>
      <c r="D74" s="11">
        <v>43</v>
      </c>
      <c r="E74" s="6">
        <f t="shared" ref="E74:E76" si="33">SUM(C74*12.5%)</f>
        <v>4.479166666666667</v>
      </c>
      <c r="F74" s="6">
        <f t="shared" ref="F74:F76" si="34">SUM(C74,E74)*20%</f>
        <v>8.0625</v>
      </c>
      <c r="G74" s="6">
        <f t="shared" ref="G74:G76" si="35">SUM(C74,E74:F74)</f>
        <v>48.375</v>
      </c>
      <c r="H74" s="3" t="s">
        <v>59</v>
      </c>
    </row>
    <row r="75" spans="2:8" x14ac:dyDescent="0.3">
      <c r="B75" s="3" t="s">
        <v>201</v>
      </c>
      <c r="C75" s="6">
        <f t="shared" si="29"/>
        <v>36.666666666666671</v>
      </c>
      <c r="D75" s="11">
        <v>44</v>
      </c>
      <c r="E75" s="6">
        <f t="shared" si="33"/>
        <v>4.5833333333333339</v>
      </c>
      <c r="F75" s="6">
        <f t="shared" si="34"/>
        <v>8.2500000000000018</v>
      </c>
      <c r="G75" s="6">
        <f t="shared" si="35"/>
        <v>49.500000000000007</v>
      </c>
      <c r="H75" s="3" t="s">
        <v>59</v>
      </c>
    </row>
    <row r="76" spans="2:8" x14ac:dyDescent="0.3">
      <c r="B76" s="3" t="s">
        <v>202</v>
      </c>
      <c r="C76" s="6">
        <f t="shared" si="29"/>
        <v>42.5</v>
      </c>
      <c r="D76" s="11">
        <v>51</v>
      </c>
      <c r="E76" s="6">
        <f t="shared" si="33"/>
        <v>5.3125</v>
      </c>
      <c r="F76" s="6">
        <f t="shared" si="34"/>
        <v>9.5625</v>
      </c>
      <c r="G76" s="6">
        <f t="shared" si="35"/>
        <v>57.375</v>
      </c>
      <c r="H76" s="3" t="s">
        <v>59</v>
      </c>
    </row>
    <row r="77" spans="2:8" x14ac:dyDescent="0.3">
      <c r="B77" s="4" t="s">
        <v>62</v>
      </c>
      <c r="C77" s="3" t="s">
        <v>54</v>
      </c>
      <c r="D77" s="3" t="s">
        <v>63</v>
      </c>
      <c r="E77" s="3" t="s">
        <v>55</v>
      </c>
      <c r="F77" s="3" t="s">
        <v>56</v>
      </c>
      <c r="G77" s="3" t="s">
        <v>57</v>
      </c>
      <c r="H77" s="3" t="s">
        <v>58</v>
      </c>
    </row>
    <row r="78" spans="2:8" x14ac:dyDescent="0.3">
      <c r="B78" s="5" t="s">
        <v>209</v>
      </c>
      <c r="C78" s="6">
        <f t="shared" ref="C78" si="36">SUM(D78/1.2)</f>
        <v>49.166666666666671</v>
      </c>
      <c r="D78" s="11">
        <v>59</v>
      </c>
      <c r="E78" s="6">
        <f>SUM(C78*12.5%)</f>
        <v>6.1458333333333339</v>
      </c>
      <c r="F78" s="6">
        <f t="shared" ref="F78" si="37">SUM(C78,E78)*20%</f>
        <v>11.062500000000002</v>
      </c>
      <c r="G78" s="6">
        <f t="shared" ref="G78" si="38">SUM(C78,E78:F78)</f>
        <v>66.375000000000014</v>
      </c>
      <c r="H78" s="3" t="s">
        <v>59</v>
      </c>
    </row>
    <row r="79" spans="2:8" x14ac:dyDescent="0.3">
      <c r="B79" s="5" t="s">
        <v>208</v>
      </c>
      <c r="C79" s="6">
        <f t="shared" ref="C79" si="39">SUM(D79/1.2)</f>
        <v>25</v>
      </c>
      <c r="D79" s="11">
        <v>30</v>
      </c>
      <c r="E79" s="6">
        <f>SUM(C79*12.5%)</f>
        <v>3.125</v>
      </c>
      <c r="F79" s="6">
        <f t="shared" ref="F79" si="40">SUM(C79,E79)*20%</f>
        <v>5.625</v>
      </c>
      <c r="G79" s="6">
        <f t="shared" ref="G79" si="41">SUM(C79,E79:F79)</f>
        <v>33.75</v>
      </c>
      <c r="H79" s="3" t="s">
        <v>59</v>
      </c>
    </row>
    <row r="80" spans="2:8" x14ac:dyDescent="0.3">
      <c r="B80" s="5" t="s">
        <v>211</v>
      </c>
      <c r="C80" s="6">
        <f t="shared" ref="C80" si="42">SUM(D80/1.2)</f>
        <v>29.166666666666668</v>
      </c>
      <c r="D80" s="11">
        <v>35</v>
      </c>
      <c r="E80" s="6">
        <f>SUM(C80*12.5%)</f>
        <v>3.6458333333333335</v>
      </c>
      <c r="F80" s="6">
        <f t="shared" ref="F80" si="43">SUM(C80,E80)*20%</f>
        <v>6.5625</v>
      </c>
      <c r="G80" s="6">
        <f t="shared" ref="G80" si="44">SUM(C80,E80:F80)</f>
        <v>39.375</v>
      </c>
      <c r="H80" s="3" t="s">
        <v>59</v>
      </c>
    </row>
    <row r="81" spans="2:8" x14ac:dyDescent="0.3">
      <c r="B81" s="7" t="s">
        <v>210</v>
      </c>
      <c r="C81" s="6">
        <f t="shared" ref="C81" si="45">SUM(D81/1.2)</f>
        <v>25</v>
      </c>
      <c r="D81" s="11">
        <v>30</v>
      </c>
      <c r="E81" s="6">
        <f>SUM(C81*12.5%)</f>
        <v>3.125</v>
      </c>
      <c r="F81" s="6">
        <f t="shared" ref="F81" si="46">SUM(C81,E81)*20%</f>
        <v>5.625</v>
      </c>
      <c r="G81" s="6">
        <f t="shared" ref="G81" si="47">SUM(C81,E81:F81)</f>
        <v>33.75</v>
      </c>
      <c r="H81" s="3" t="s">
        <v>59</v>
      </c>
    </row>
    <row r="82" spans="2:8" x14ac:dyDescent="0.3">
      <c r="B82" s="34" t="s">
        <v>134</v>
      </c>
      <c r="C82" s="3" t="s">
        <v>54</v>
      </c>
      <c r="D82" s="3" t="s">
        <v>63</v>
      </c>
      <c r="E82" s="3" t="s">
        <v>55</v>
      </c>
      <c r="F82" s="3" t="s">
        <v>56</v>
      </c>
      <c r="G82" s="3" t="s">
        <v>57</v>
      </c>
      <c r="H82" s="3" t="s">
        <v>58</v>
      </c>
    </row>
    <row r="83" spans="2:8" x14ac:dyDescent="0.3">
      <c r="B83" s="10" t="s">
        <v>204</v>
      </c>
      <c r="C83" s="6">
        <f t="shared" ref="C83" si="48">SUM(D83/1.2)</f>
        <v>9.4583333333333339</v>
      </c>
      <c r="D83" s="11">
        <v>11.35</v>
      </c>
      <c r="E83" s="6">
        <f>SUM(C83*12.5%)</f>
        <v>1.1822916666666667</v>
      </c>
      <c r="F83" s="6">
        <f t="shared" ref="F83:F84" si="49">SUM(C83,E83)*20%</f>
        <v>2.1281250000000003</v>
      </c>
      <c r="G83" s="6">
        <f t="shared" ref="G83:G84" si="50">SUM(C83,E83:F83)</f>
        <v>12.768750000000001</v>
      </c>
      <c r="H83" s="3" t="s">
        <v>59</v>
      </c>
    </row>
    <row r="84" spans="2:8" x14ac:dyDescent="0.3">
      <c r="B84" s="3" t="s">
        <v>205</v>
      </c>
      <c r="C84" s="6">
        <f>SUM(D84/1.2)</f>
        <v>10.625</v>
      </c>
      <c r="D84" s="11">
        <v>12.75</v>
      </c>
      <c r="E84" s="6">
        <f>SUM(C84*12.5%)</f>
        <v>1.328125</v>
      </c>
      <c r="F84" s="6">
        <f t="shared" si="49"/>
        <v>2.390625</v>
      </c>
      <c r="G84" s="6">
        <f t="shared" si="50"/>
        <v>14.34375</v>
      </c>
      <c r="H84" s="3" t="s">
        <v>59</v>
      </c>
    </row>
    <row r="85" spans="2:8" x14ac:dyDescent="0.3">
      <c r="B85" s="3" t="s">
        <v>206</v>
      </c>
      <c r="C85" s="6">
        <f>SUM(D85/1.2)</f>
        <v>7.0833333333333339</v>
      </c>
      <c r="D85" s="11">
        <v>8.5</v>
      </c>
      <c r="E85" s="6">
        <f>SUM(C85*12.5%)</f>
        <v>0.88541666666666674</v>
      </c>
      <c r="F85" s="6">
        <f t="shared" ref="F85" si="51">SUM(C85,E85)*20%</f>
        <v>1.5937500000000002</v>
      </c>
      <c r="G85" s="6">
        <f t="shared" ref="G85" si="52">SUM(C85,E85:F85)</f>
        <v>9.5625000000000018</v>
      </c>
      <c r="H85" s="3" t="s">
        <v>59</v>
      </c>
    </row>
    <row r="86" spans="2:8" x14ac:dyDescent="0.3">
      <c r="B86" s="3" t="s">
        <v>207</v>
      </c>
      <c r="C86" s="6">
        <f t="shared" ref="C86" si="53">SUM(D86/1.2)</f>
        <v>5.8333333333333339</v>
      </c>
      <c r="D86" s="11">
        <v>7</v>
      </c>
      <c r="E86" s="6">
        <f>SUM(C86*12.5%)</f>
        <v>0.72916666666666674</v>
      </c>
      <c r="F86" s="6">
        <f t="shared" ref="F86" si="54">SUM(C86,E86)*20%</f>
        <v>1.3125000000000002</v>
      </c>
      <c r="G86" s="6">
        <f t="shared" ref="G86" si="55">SUM(C86,E86:F86)</f>
        <v>7.8750000000000009</v>
      </c>
      <c r="H86" s="3" t="s">
        <v>59</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27AFF0AE3D9449B3C372E41639D0E1" ma:contentTypeVersion="776" ma:contentTypeDescription="Create a new document." ma:contentTypeScope="" ma:versionID="4b87625371d662a71bcf7413ddf60509">
  <xsd:schema xmlns:xsd="http://www.w3.org/2001/XMLSchema" xmlns:xs="http://www.w3.org/2001/XMLSchema" xmlns:p="http://schemas.microsoft.com/office/2006/metadata/properties" xmlns:ns2="4600776d-0a3c-44b4-bff2-0ceaafb13046" xmlns:ns3="86e286af-22f2-46fb-b7a9-93b377279a32" xmlns:ns4="485a6302-b85f-4d7c-a011-e26d5ba99389" targetNamespace="http://schemas.microsoft.com/office/2006/metadata/properties" ma:root="true" ma:fieldsID="b7d8c15ce042b8bbac7ba0d8a04b6c96" ns2:_="" ns3:_="" ns4:_="">
    <xsd:import namespace="4600776d-0a3c-44b4-bff2-0ceaafb13046"/>
    <xsd:import namespace="86e286af-22f2-46fb-b7a9-93b377279a32"/>
    <xsd:import namespace="485a6302-b85f-4d7c-a011-e26d5ba99389"/>
    <xsd:element name="properties">
      <xsd:complexType>
        <xsd:sequence>
          <xsd:element name="documentManagement">
            <xsd:complexType>
              <xsd:all>
                <xsd:element ref="ns2:k5b153ee974a4a57a7568e533217f2cb" minOccurs="0"/>
                <xsd:element ref="ns2:TaxCatchAll" minOccurs="0"/>
                <xsd:element ref="ns2:TaxCatchAllLabel" minOccurs="0"/>
                <xsd:element ref="ns2:RecordNumber" minOccurs="0"/>
                <xsd:element ref="ns2:RetentionTriggerDate" minOccurs="0"/>
                <xsd:element ref="ns2:c4838c65c76546ae93d5703426802f7f" minOccurs="0"/>
                <xsd:element ref="ns2:j6c5b17cd04246da82e5604daf08bc68" minOccurs="0"/>
                <xsd:element ref="ns2:g3ef09377e3444258679b6035a1ff93a" minOccurs="0"/>
                <xsd:element ref="ns2:cd0fc526a5c840319a97fd94028e9904" minOccurs="0"/>
                <xsd:element ref="ns2:TransfertoArchives" minOccurs="0"/>
                <xsd:element ref="ns3:Log_x0020_no_x002e_" minOccurs="0"/>
                <xsd:element ref="ns3:Description0" minOccurs="0"/>
                <xsd:element ref="ns3:Requestor" minOccurs="0"/>
                <xsd:element ref="ns3:Date_x0020_Due" minOccurs="0"/>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k5b153ee974a4a57a7568e533217f2cb" ma:index="8" nillable="true" ma:taxonomy="true" ma:internalName="k5b153ee974a4a57a7568e533217f2cb" ma:taxonomyFieldName="ProtectiveMarking" ma:displayName="Protective Marking" ma:default=""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ff513e1-f931-49ed-a71a-3986ec5ae899}" ma:internalName="TaxCatchAll" ma:showField="CatchAllData" ma:web="485a6302-b85f-4d7c-a011-e26d5ba9938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ff513e1-f931-49ed-a71a-3986ec5ae899}" ma:internalName="TaxCatchAllLabel" ma:readOnly="true" ma:showField="CatchAllDataLabel" ma:web="485a6302-b85f-4d7c-a011-e26d5ba99389">
      <xsd:complexType>
        <xsd:complexContent>
          <xsd:extension base="dms:MultiChoiceLookup">
            <xsd:sequence>
              <xsd:element name="Value" type="dms:Lookup" maxOccurs="unbounded" minOccurs="0" nillable="true"/>
            </xsd:sequence>
          </xsd:extension>
        </xsd:complexContent>
      </xsd:complexType>
    </xsd:element>
    <xsd:element name="RecordNumber" ma:index="12" nillable="true" ma:displayName="Record Number" ma:indexed="true" ma:internalName="RecordNumber">
      <xsd:simpleType>
        <xsd:restriction base="dms:Text">
          <xsd:maxLength value="255"/>
        </xsd:restriction>
      </xsd:simpleType>
    </xsd:element>
    <xsd:element name="RetentionTriggerDate" ma:index="13" nillable="true" ma:displayName="Retention Trigger Date" ma:format="DateOnly" ma:internalName="RetentionTriggerDate">
      <xsd:simpleType>
        <xsd:restriction base="dms:DateTime"/>
      </xsd:simpleType>
    </xsd:element>
    <xsd:element name="c4838c65c76546ae93d5703426802f7f" ma:index="14" nillable="true" ma:taxonomy="true" ma:internalName="c4838c65c76546ae93d5703426802f7f" ma:taxonomyFieldName="RMKeyword1" ma:displayName="RM Keyword 1" ma:default=""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16" nillable="true" ma:taxonomy="true" ma:internalName="j6c5b17cd04246da82e5604daf08bc68" ma:taxonomyFieldName="RMKeyword2" ma:displayName="RM Keyword 2" ma:default="4;#Compliance|3641d2af-3a33-4e43-be58-16fc441e991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18" nillable="true" ma:taxonomy="true" ma:internalName="g3ef09377e3444258679b6035a1ff93a" ma:taxonomyFieldName="RMKeyword3" ma:displayName="RM Keyword 3" ma:default="10;#Freedom Of Information|0ed85c41-0df7-4d1f-927d-4b0dbbe8d118"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cd0fc526a5c840319a97fd94028e9904" ma:index="20" nillable="true" ma:taxonomy="true" ma:internalName="cd0fc526a5c840319a97fd94028e9904" ma:taxonomyFieldName="RMKeyword4" ma:displayName="RM Keyword 4" ma:default=""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TransfertoArchives" ma:index="22" nillable="true" ma:displayName="Transfer to Archives" ma:default="0" ma:internalName="TransfertoArchive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6e286af-22f2-46fb-b7a9-93b377279a32" elementFormDefault="qualified">
    <xsd:import namespace="http://schemas.microsoft.com/office/2006/documentManagement/types"/>
    <xsd:import namespace="http://schemas.microsoft.com/office/infopath/2007/PartnerControls"/>
    <xsd:element name="Log_x0020_no_x002e_" ma:index="23" nillable="true" ma:displayName="Log no." ma:internalName="Log_x0020_no_x002e_">
      <xsd:simpleType>
        <xsd:restriction base="dms:Text">
          <xsd:maxLength value="255"/>
        </xsd:restriction>
      </xsd:simpleType>
    </xsd:element>
    <xsd:element name="Description0" ma:index="24" nillable="true" ma:displayName="Description" ma:internalName="Description0">
      <xsd:simpleType>
        <xsd:restriction base="dms:Note">
          <xsd:maxLength value="255"/>
        </xsd:restriction>
      </xsd:simpleType>
    </xsd:element>
    <xsd:element name="Requestor" ma:index="25" nillable="true" ma:displayName="Requestor" ma:internalName="Requestor">
      <xsd:simpleType>
        <xsd:restriction base="dms:Text">
          <xsd:maxLength value="255"/>
        </xsd:restriction>
      </xsd:simpleType>
    </xsd:element>
    <xsd:element name="Date_x0020_Due" ma:index="26" nillable="true" ma:displayName="Date Due" ma:format="DateOnly" ma:internalName="Date_x0020_Due">
      <xsd:simpleType>
        <xsd:restriction base="dms:DateTime"/>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MediaServiceAutoTags" ma:internalName="MediaServiceAutoTags" ma:readOnly="true">
      <xsd:simpleType>
        <xsd:restriction base="dms:Text"/>
      </xsd:simpleType>
    </xsd:element>
    <xsd:element name="MediaServiceOCR" ma:index="30" nillable="true" ma:displayName="MediaServiceOCR" ma:internalName="MediaServiceOCR"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Location" ma:index="36" nillable="true" ma:displayName="MediaServiceLocation" ma:internalName="MediaServiceLocation"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eb37f91c-4bb8-4ab3-bc5a-cd875381545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5a6302-b85f-4d7c-a011-e26d5ba99389"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TaxCatchAll xmlns="4600776d-0a3c-44b4-bff2-0ceaafb13046">
      <Value>10</Value>
      <Value>9</Value>
    </TaxCatchAll>
    <g3ef09377e3444258679b6035a1ff93a xmlns="4600776d-0a3c-44b4-bff2-0ceaafb13046">
      <Terms xmlns="http://schemas.microsoft.com/office/infopath/2007/PartnerControls">
        <TermInfo xmlns="http://schemas.microsoft.com/office/infopath/2007/PartnerControls">
          <TermName xmlns="http://schemas.microsoft.com/office/infopath/2007/PartnerControls">Freedom Of Information</TermName>
          <TermId xmlns="http://schemas.microsoft.com/office/infopath/2007/PartnerControls">0ed85c41-0df7-4d1f-927d-4b0dbbe8d118</TermId>
        </TermInfo>
      </Terms>
    </g3ef09377e3444258679b6035a1ff93a>
    <k5b153ee974a4a57a7568e533217f2cb xmlns="4600776d-0a3c-44b4-bff2-0ceaafb13046">
      <Terms xmlns="http://schemas.microsoft.com/office/infopath/2007/PartnerControls"/>
    </k5b153ee974a4a57a7568e533217f2cb>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TransfertoArchives xmlns="4600776d-0a3c-44b4-bff2-0ceaafb13046">false</TransfertoArchives>
    <cd0fc526a5c840319a97fd94028e9904 xmlns="4600776d-0a3c-44b4-bff2-0ceaafb13046">
      <Terms xmlns="http://schemas.microsoft.com/office/infopath/2007/PartnerControls"/>
    </cd0fc526a5c840319a97fd94028e9904>
    <RetentionTriggerDate xmlns="4600776d-0a3c-44b4-bff2-0ceaafb13046" xsi:nil="true"/>
    <c4838c65c76546ae93d5703426802f7f xmlns="4600776d-0a3c-44b4-bff2-0ceaafb13046">
      <Terms xmlns="http://schemas.microsoft.com/office/infopath/2007/PartnerControls"/>
    </c4838c65c76546ae93d5703426802f7f>
    <lcf76f155ced4ddcb4097134ff3c332f xmlns="86e286af-22f2-46fb-b7a9-93b377279a32">
      <Terms xmlns="http://schemas.microsoft.com/office/infopath/2007/PartnerControls"/>
    </lcf76f155ced4ddcb4097134ff3c332f>
    <Requestor xmlns="86e286af-22f2-46fb-b7a9-93b377279a32" xsi:nil="true"/>
    <Description0 xmlns="86e286af-22f2-46fb-b7a9-93b377279a32" xsi:nil="true"/>
    <Log_x0020_no_x002e_ xmlns="86e286af-22f2-46fb-b7a9-93b377279a32" xsi:nil="true"/>
    <Date_x0020_Due xmlns="86e286af-22f2-46fb-b7a9-93b377279a32" xsi:nil="true"/>
  </documentManagement>
</p:properties>
</file>

<file path=customXml/itemProps1.xml><?xml version="1.0" encoding="utf-8"?>
<ds:datastoreItem xmlns:ds="http://schemas.openxmlformats.org/officeDocument/2006/customXml" ds:itemID="{1DB0FC5D-99CA-41FF-A1EA-B625D9D65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86e286af-22f2-46fb-b7a9-93b377279a32"/>
    <ds:schemaRef ds:uri="485a6302-b85f-4d7c-a011-e26d5ba993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FAD72D-8899-4D87-9546-3464846177E3}">
  <ds:schemaRefs>
    <ds:schemaRef ds:uri="http://schemas.microsoft.com/sharepoint/v3/contenttype/forms"/>
  </ds:schemaRefs>
</ds:datastoreItem>
</file>

<file path=customXml/itemProps3.xml><?xml version="1.0" encoding="utf-8"?>
<ds:datastoreItem xmlns:ds="http://schemas.openxmlformats.org/officeDocument/2006/customXml" ds:itemID="{012C0F11-3C4C-4CD3-9F8E-9D236618A9A9}">
  <ds:schemaRefs>
    <ds:schemaRef ds:uri="http://schemas.microsoft.com/office/infopath/2007/PartnerControls"/>
    <ds:schemaRef ds:uri="http://purl.org/dc/elements/1.1/"/>
    <ds:schemaRef ds:uri="127f9393-f70f-4729-8cb7-fb57a5330433"/>
    <ds:schemaRef ds:uri="http://purl.org/dc/terms/"/>
    <ds:schemaRef ds:uri="http://schemas.openxmlformats.org/package/2006/metadata/core-properties"/>
    <ds:schemaRef ds:uri="4600776d-0a3c-44b4-bff2-0ceaafb13046"/>
    <ds:schemaRef ds:uri="http://schemas.microsoft.com/office/2006/documentManagement/types"/>
    <ds:schemaRef ds:uri="58810d95-79b5-4dac-be5e-6802e999dd7c"/>
    <ds:schemaRef ds:uri="http://schemas.microsoft.com/office/2006/metadata/properties"/>
    <ds:schemaRef ds:uri="http://www.w3.org/XML/1998/namespace"/>
    <ds:schemaRef ds:uri="http://purl.org/dc/dcmitype/"/>
    <ds:schemaRef ds:uri="86e286af-22f2-46fb-b7a9-93b377279a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Privacy Statement</vt:lpstr>
      <vt:lpstr>Function Details Form</vt:lpstr>
      <vt:lpstr>Data</vt:lpstr>
      <vt:lpstr>Afternoon_Tea</vt:lpstr>
      <vt:lpstr>Flowers</vt:lpstr>
      <vt:lpstr>Payment</vt:lpstr>
      <vt:lpstr>'Function Details Form'!Print_Area</vt:lpstr>
      <vt:lpstr>Venues</vt:lpstr>
      <vt:lpstr>Wine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HOLT, Lee</dc:creator>
  <cp:lastModifiedBy>SPENCER, Tom</cp:lastModifiedBy>
  <cp:lastPrinted>2022-03-13T15:48:01Z</cp:lastPrinted>
  <dcterms:created xsi:type="dcterms:W3CDTF">2019-08-20T09:52:48Z</dcterms:created>
  <dcterms:modified xsi:type="dcterms:W3CDTF">2022-12-08T11:15:24Z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holtl@parliament.uk</vt:lpwstr>
  </property>
  <property fmtid="{D5CDD505-2E9C-101B-9397-08002B2CF9AE}" pid="5" name="MSIP_Label_a8f77787-5df4-43b6-a2a8-8d8b678a318b_SetDate">
    <vt:lpwstr>2019-09-30T15:49:21.3611720Z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f8e3db6c-c9ec-4dce-8891-f7f90c22bbba</vt:lpwstr>
  </property>
  <property fmtid="{D5CDD505-2E9C-101B-9397-08002B2CF9AE}" pid="9" name="MSIP_Label_a8f77787-5df4-43b6-a2a8-8d8b678a318b_Extended_MSFT_Method">
    <vt:lpwstr>Automatic</vt:lpwstr>
  </property>
  <property fmtid="{D5CDD505-2E9C-101B-9397-08002B2CF9AE}" pid="10" name="Sensitivity">
    <vt:lpwstr>Unrestricted</vt:lpwstr>
  </property>
  <property fmtid="{D5CDD505-2E9C-101B-9397-08002B2CF9AE}" pid="11" name="ContentTypeId">
    <vt:lpwstr>0x0101000B27AFF0AE3D9449B3C372E41639D0E1</vt:lpwstr>
  </property>
  <property fmtid="{D5CDD505-2E9C-101B-9397-08002B2CF9AE}" pid="12" name="RMKeyword2">
    <vt:lpwstr>9;#Procedures And Guidance|ff371ca7-c6fe-44b5-885b-2b2af847cc2a</vt:lpwstr>
  </property>
  <property fmtid="{D5CDD505-2E9C-101B-9397-08002B2CF9AE}" pid="13" name="_dlc_DocIdItemGuid">
    <vt:lpwstr>0e0777ec-c695-4151-beb3-8c7a46ccc2c7</vt:lpwstr>
  </property>
  <property fmtid="{D5CDD505-2E9C-101B-9397-08002B2CF9AE}" pid="14" name="RMKeyword3">
    <vt:lpwstr>10;#Freedom Of Information|0ed85c41-0df7-4d1f-927d-4b0dbbe8d118</vt:lpwstr>
  </property>
  <property fmtid="{D5CDD505-2E9C-101B-9397-08002B2CF9AE}" pid="15" name="RMKeyword1">
    <vt:lpwstr/>
  </property>
  <property fmtid="{D5CDD505-2E9C-101B-9397-08002B2CF9AE}" pid="16" name="RMKeyword4">
    <vt:lpwstr/>
  </property>
  <property fmtid="{D5CDD505-2E9C-101B-9397-08002B2CF9AE}" pid="17" name="ProtectiveMarking">
    <vt:lpwstr/>
  </property>
  <property fmtid="{D5CDD505-2E9C-101B-9397-08002B2CF9AE}" pid="18" name="MediaServiceImageTags">
    <vt:lpwstr/>
  </property>
</Properties>
</file>